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1"/>
  </bookViews>
  <sheets>
    <sheet name="размер платы всего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I77" i="2" l="1"/>
  <c r="I75" i="2"/>
  <c r="C74" i="2" s="1"/>
  <c r="I74" i="2"/>
  <c r="H69" i="2"/>
  <c r="I69" i="2" s="1"/>
  <c r="I68" i="2" s="1"/>
  <c r="H67" i="2"/>
  <c r="I67" i="2" s="1"/>
  <c r="I66" i="2" s="1"/>
  <c r="F65" i="2"/>
  <c r="H65" i="2" s="1"/>
  <c r="I65" i="2" s="1"/>
  <c r="F64" i="2"/>
  <c r="H64" i="2" s="1"/>
  <c r="I64" i="2" s="1"/>
  <c r="F63" i="2"/>
  <c r="H63" i="2" s="1"/>
  <c r="I63" i="2" s="1"/>
  <c r="F62" i="2"/>
  <c r="H62" i="2" s="1"/>
  <c r="I62" i="2" s="1"/>
  <c r="I59" i="2"/>
  <c r="I58" i="2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I51" i="2"/>
  <c r="H51" i="2"/>
  <c r="I49" i="2"/>
  <c r="H49" i="2"/>
  <c r="H48" i="2"/>
  <c r="I48" i="2" s="1"/>
  <c r="H47" i="2"/>
  <c r="I47" i="2" s="1"/>
  <c r="H46" i="2"/>
  <c r="I46" i="2" s="1"/>
  <c r="I45" i="2"/>
  <c r="H45" i="2"/>
  <c r="H44" i="2"/>
  <c r="I44" i="2" s="1"/>
  <c r="H43" i="2"/>
  <c r="I43" i="2" s="1"/>
  <c r="H42" i="2"/>
  <c r="I42" i="2" s="1"/>
  <c r="H39" i="2"/>
  <c r="I39" i="2" s="1"/>
  <c r="H38" i="2"/>
  <c r="I38" i="2" s="1"/>
  <c r="H37" i="2"/>
  <c r="I37" i="2" s="1"/>
  <c r="I36" i="2"/>
  <c r="H36" i="2"/>
  <c r="H35" i="2"/>
  <c r="I35" i="2" s="1"/>
  <c r="H34" i="2"/>
  <c r="I34" i="2" s="1"/>
  <c r="H33" i="2"/>
  <c r="I33" i="2" s="1"/>
  <c r="H30" i="2"/>
  <c r="I30" i="2" s="1"/>
  <c r="I29" i="2" s="1"/>
  <c r="F28" i="2"/>
  <c r="H28" i="2" s="1"/>
  <c r="I28" i="2" s="1"/>
  <c r="F27" i="2"/>
  <c r="H27" i="2" s="1"/>
  <c r="I27" i="2" s="1"/>
  <c r="F26" i="2"/>
  <c r="H26" i="2" s="1"/>
  <c r="I26" i="2" s="1"/>
  <c r="F25" i="2"/>
  <c r="H25" i="2" s="1"/>
  <c r="I25" i="2" s="1"/>
  <c r="F23" i="2"/>
  <c r="H23" i="2" s="1"/>
  <c r="I23" i="2" s="1"/>
  <c r="F22" i="2"/>
  <c r="H22" i="2" s="1"/>
  <c r="I22" i="2" s="1"/>
  <c r="F21" i="2"/>
  <c r="H21" i="2" s="1"/>
  <c r="I21" i="2" s="1"/>
  <c r="F20" i="2"/>
  <c r="H20" i="2" s="1"/>
  <c r="I20" i="2" s="1"/>
  <c r="I19" i="2" s="1"/>
  <c r="H18" i="2"/>
  <c r="I18" i="2" s="1"/>
  <c r="I17" i="2" s="1"/>
  <c r="F16" i="2"/>
  <c r="H16" i="2" s="1"/>
  <c r="I16" i="2" s="1"/>
  <c r="F15" i="2"/>
  <c r="H15" i="2" s="1"/>
  <c r="I15" i="2" s="1"/>
  <c r="F14" i="2"/>
  <c r="H14" i="2" s="1"/>
  <c r="I14" i="2" s="1"/>
  <c r="I13" i="2" s="1"/>
  <c r="F11" i="2"/>
  <c r="H11" i="2" s="1"/>
  <c r="I11" i="2" s="1"/>
  <c r="I10" i="2" s="1"/>
  <c r="I61" i="2" l="1"/>
  <c r="I24" i="2"/>
  <c r="I12" i="2" s="1"/>
  <c r="I32" i="2"/>
  <c r="I50" i="2"/>
  <c r="I41" i="2"/>
  <c r="I40" i="2" s="1"/>
  <c r="H68" i="1"/>
  <c r="I68" i="1" s="1"/>
  <c r="I67" i="1" s="1"/>
  <c r="I60" i="1"/>
  <c r="I59" i="1" s="1"/>
  <c r="H58" i="1"/>
  <c r="I58" i="1" s="1"/>
  <c r="H49" i="1"/>
  <c r="I49" i="1" s="1"/>
  <c r="H19" i="1"/>
  <c r="I19" i="1" s="1"/>
  <c r="I18" i="1" s="1"/>
  <c r="F66" i="1"/>
  <c r="F65" i="1"/>
  <c r="H65" i="1" s="1"/>
  <c r="I65" i="1" s="1"/>
  <c r="F64" i="1"/>
  <c r="H64" i="1" s="1"/>
  <c r="I64" i="1" s="1"/>
  <c r="F63" i="1"/>
  <c r="H63" i="1" s="1"/>
  <c r="I63" i="1" s="1"/>
  <c r="F29" i="1"/>
  <c r="F28" i="1"/>
  <c r="F27" i="1"/>
  <c r="F26" i="1"/>
  <c r="F23" i="1"/>
  <c r="H23" i="1" s="1"/>
  <c r="I23" i="1" s="1"/>
  <c r="I31" i="2" l="1"/>
  <c r="I72" i="2" s="1"/>
  <c r="F24" i="1"/>
  <c r="H24" i="1" s="1"/>
  <c r="I24" i="1" s="1"/>
  <c r="F12" i="1"/>
  <c r="F22" i="1" l="1"/>
  <c r="F21" i="1"/>
  <c r="H70" i="1" l="1"/>
  <c r="I70" i="1" s="1"/>
  <c r="I69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0" i="1"/>
  <c r="I50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0" i="1"/>
  <c r="I40" i="1" s="1"/>
  <c r="H39" i="1"/>
  <c r="I39" i="1" s="1"/>
  <c r="H38" i="1"/>
  <c r="I38" i="1" s="1"/>
  <c r="H37" i="1"/>
  <c r="I37" i="1" s="1"/>
  <c r="H36" i="1"/>
  <c r="I36" i="1" s="1"/>
  <c r="H34" i="1"/>
  <c r="I34" i="1" s="1"/>
  <c r="H31" i="1"/>
  <c r="I31" i="1" s="1"/>
  <c r="I30" i="1" s="1"/>
  <c r="H66" i="1"/>
  <c r="I66" i="1" s="1"/>
  <c r="I62" i="1" s="1"/>
  <c r="H29" i="1"/>
  <c r="I29" i="1" s="1"/>
  <c r="H28" i="1"/>
  <c r="I28" i="1" s="1"/>
  <c r="H27" i="1"/>
  <c r="I27" i="1" s="1"/>
  <c r="H26" i="1"/>
  <c r="H22" i="1"/>
  <c r="I22" i="1" s="1"/>
  <c r="H21" i="1"/>
  <c r="I26" i="1" l="1"/>
  <c r="I25" i="1" s="1"/>
  <c r="I21" i="1"/>
  <c r="I20" i="1" s="1"/>
  <c r="F16" i="1"/>
  <c r="H16" i="1" s="1"/>
  <c r="I16" i="1" s="1"/>
  <c r="F15" i="1"/>
  <c r="H15" i="1" s="1"/>
  <c r="I15" i="1" s="1"/>
  <c r="F17" i="1"/>
  <c r="H17" i="1" s="1"/>
  <c r="I17" i="1" s="1"/>
  <c r="H35" i="1"/>
  <c r="I35" i="1" s="1"/>
  <c r="I33" i="1" s="1"/>
  <c r="I42" i="1"/>
  <c r="I51" i="1"/>
  <c r="I41" i="1" l="1"/>
  <c r="I32" i="1" s="1"/>
  <c r="I14" i="1"/>
  <c r="I13" i="1" l="1"/>
  <c r="H12" i="1"/>
  <c r="I12" i="1" s="1"/>
  <c r="I11" i="1" s="1"/>
  <c r="I73" i="1" l="1"/>
  <c r="I75" i="1"/>
</calcChain>
</file>

<file path=xl/sharedStrings.xml><?xml version="1.0" encoding="utf-8"?>
<sst xmlns="http://schemas.openxmlformats.org/spreadsheetml/2006/main" count="302" uniqueCount="119">
  <si>
    <t>Наименование работ</t>
  </si>
  <si>
    <t>Периодичность в год</t>
  </si>
  <si>
    <t>Ед. изм-я</t>
  </si>
  <si>
    <t>Цена        ед.изм-я</t>
  </si>
  <si>
    <t>Объем                         оказания услуги</t>
  </si>
  <si>
    <t>Годовая оплата (рублей)</t>
  </si>
  <si>
    <t>Стоимость                   на 1кв.м. общ.площади       (рублей в месяц)</t>
  </si>
  <si>
    <t>База для начисления</t>
  </si>
  <si>
    <t>м2</t>
  </si>
  <si>
    <t>1.</t>
  </si>
  <si>
    <t>Эксплуатация и обслуживание конструктивных элементов здания</t>
  </si>
  <si>
    <t>подъезд</t>
  </si>
  <si>
    <t>2</t>
  </si>
  <si>
    <t>2.1</t>
  </si>
  <si>
    <t>Обследование состояния системы вентиляции помещений</t>
  </si>
  <si>
    <t>Закрытие и раскрытие продухов</t>
  </si>
  <si>
    <t>штука</t>
  </si>
  <si>
    <t>2.3</t>
  </si>
  <si>
    <t xml:space="preserve">Работы по содержанию электрооборудования </t>
  </si>
  <si>
    <t>лампа</t>
  </si>
  <si>
    <t>Замеры сопротивления изоляции кабелей, проводов оборудования подъезда</t>
  </si>
  <si>
    <t>3.1.</t>
  </si>
  <si>
    <t>Дератизация (нежилые помещения)</t>
  </si>
  <si>
    <t xml:space="preserve">м2 </t>
  </si>
  <si>
    <t>Дезинсекция: Повторная обработка нежилых помещений</t>
  </si>
  <si>
    <t>3.2.</t>
  </si>
  <si>
    <t>Скашивание травы на газоне травокосилками (бензокосы, мотокосы, триммеры)</t>
  </si>
  <si>
    <t>Уборка крыльца, ступеней, пандуса перед входом в подъезд</t>
  </si>
  <si>
    <t>Очистка придомовой территории от наледи и льда. (Скалывание наледи до 2 см. сгребание в кучу)</t>
  </si>
  <si>
    <t>3.3.</t>
  </si>
  <si>
    <t>3.4.</t>
  </si>
  <si>
    <t>м3</t>
  </si>
  <si>
    <t>4.</t>
  </si>
  <si>
    <t>Стоимость обязательных работ на 1 кв. м площади (рублей в месяц)</t>
  </si>
  <si>
    <t>Стоимость лота, руб.</t>
  </si>
  <si>
    <t>Стоимость пакета обязательных работ</t>
  </si>
  <si>
    <t>Стоимость пакета дополнительных работ</t>
  </si>
  <si>
    <t>*</t>
  </si>
  <si>
    <r>
      <t xml:space="preserve"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 и </t>
    </r>
    <r>
      <rPr>
        <b/>
        <sz val="12"/>
        <rFont val="Times New Roman"/>
        <family val="1"/>
        <charset val="204"/>
      </rPr>
      <t>соответствуют перечню:</t>
    </r>
  </si>
  <si>
    <t>Услуги ПБЦ</t>
  </si>
  <si>
    <t>обработка лицевого счета</t>
  </si>
  <si>
    <t>формирование пакета для передачи в органы УФМС</t>
  </si>
  <si>
    <t>разноска оплаты и печать квитанций</t>
  </si>
  <si>
    <t>Разнос квитанций</t>
  </si>
  <si>
    <t>Банковские услуги за сбор платежей</t>
  </si>
  <si>
    <t>Содержание инфраструктуры управляющей компании</t>
  </si>
  <si>
    <t>Страхование (договор страхования имущества)</t>
  </si>
  <si>
    <t>Осмотр состояния строительных конструкций и всех конструктивных элементов жилого дома (фундаментов, стен, колонн и столбов, перекрытий и покрытий, балок, ригелей, лестниц, несущих элементов, крыш), в том числе конструкций и ( или) иного оборудования, предназначенного для обеспечения условий доступности для инвалидов.Весенние и осенние осмотры общего имущества собственников помещений в многоквартирных домах с составлением актов осмотра, подготовка жилых домов к сезонной эксплуатации . Проверка подвалов: температурно-влажностный режим, состояние помещений подвала).При выявлении повреждений и нарушений - разработка плана восстановительных рабо.т</t>
  </si>
  <si>
    <t>Содержание оборудования и систем инженерно-технического обеспечения,входящих в состав общего имущества многоквартирных домов</t>
  </si>
  <si>
    <t>Проверка  плотности закрытия на замки выходов на кровлю, подвалов</t>
  </si>
  <si>
    <t>Устранение неплотностей в вентиляционных каналах и шахтах, устранение засоров в каналах, проверка наличия тяги в каналах</t>
  </si>
  <si>
    <t xml:space="preserve">Работы, выполняемые в целях надлежащего содержания дымовых труб (дымоходов) от  газового оборудования </t>
  </si>
  <si>
    <t>2.2.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</si>
  <si>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</t>
  </si>
  <si>
    <t>ТО и ТР оборудования подъезда  ( Обследование состояния электросетей, оборудования, вводных электрощитов (ГРЦ ВУ) с подтяжкой контактных соединений.  Замена перегоревших электроламп. Прочистка клемм и соединений в групповых щитках и распределительных шкафах. Текущий ремонт оборудования. Укрепление участков наружной электропроводки.</t>
  </si>
  <si>
    <t xml:space="preserve">Обследование состояния основных конструкций зданий и элементов внешнего благоустройства (освещение  земельного участка, на котором располагается многоквартирный дом) с заменой сгоревших ламп </t>
  </si>
  <si>
    <t>Проверка заземления трубопроводов</t>
  </si>
  <si>
    <t>Проверка заземления оборудования подъезда, подвала, выхода на кровлю</t>
  </si>
  <si>
    <t>Работы и услуги по содержанию иного общего имущества  и  земельного участка, на котором располагаются многоквартирные дома</t>
  </si>
  <si>
    <t xml:space="preserve">Работы по содержанию помещений, входящих в состав общего имущества в многоквартирных домах  </t>
  </si>
  <si>
    <t>Мытье  тамбуров, холлов, коридоров, лестничных площадок и маршей  с моющим раствором.</t>
  </si>
  <si>
    <t>Мытье  окон</t>
  </si>
  <si>
    <t>Мытье стен, дверей, в т.ч.  дверных ручек, шкафов для электросчетчиков слаботочных устройств, почтовых ящиков  с периодической сменой воды или моющего средства</t>
  </si>
  <si>
    <t>Дезинсекция: Первичная обработка нежилых помещений</t>
  </si>
  <si>
    <t xml:space="preserve">Работы по содержанию земельного участка, на котором расположены многоквартирные дома, с элементами озеленения и благоустройства, иными объектами, предназначенными для обслуживания и эксплуатации этих домах (далее - придомовая территория) </t>
  </si>
  <si>
    <t>Теплый  период года</t>
  </si>
  <si>
    <t>Подметание и уборка придомовой территории</t>
  </si>
  <si>
    <t xml:space="preserve">Подметание и уборка проезжей части  придомовой территории (асфальтобетонное покрытие)  </t>
  </si>
  <si>
    <t>Уборка дорожек и  площадок с набивным покрытием от случайного мусора</t>
  </si>
  <si>
    <t>Уборка газонов от опавших листьев, сучьев и случайного мусора</t>
  </si>
  <si>
    <t>Холодный период года</t>
  </si>
  <si>
    <t>Очистка крышек люков колодцев и пожарных гидрантов от снега и льда (толщиной слоя свыше 5 см)</t>
  </si>
  <si>
    <t>Сдвигание свежевыпавшего  снега и очистка придомовой территории от снега и льда ( при наличии колейности свыше 5 см)</t>
  </si>
  <si>
    <t>Уборка от снега и наледи дорожек и площадок с набивным покрытием,  крыльца, ступеней, пандуса перед входом в подъезд</t>
  </si>
  <si>
    <t>Посыпка территории песком или другими средствами</t>
  </si>
  <si>
    <t>Очистка от мусора урн, установленных возле подъезда и на придомовой территории</t>
  </si>
  <si>
    <t xml:space="preserve">Уборка проезжей части  придомовой территории от снега                       </t>
  </si>
  <si>
    <t>Работы по обеспечению пожарной безопасности</t>
  </si>
  <si>
    <t>Аварийно-диспетчерское обслуживание, гидрометеорологическая информация</t>
  </si>
  <si>
    <t>Диспетчерский пункт, прием данных гидрометеорологической службы</t>
  </si>
  <si>
    <t xml:space="preserve">Обеспечение устранение аварий в соответствии с установленными предельными сроками на внутридомовых инженерных системах, выполнение заявок населения. </t>
  </si>
  <si>
    <t>Содержание группы аварийно-восстановительных работ</t>
  </si>
  <si>
    <t>квартира</t>
  </si>
  <si>
    <t>2.5</t>
  </si>
  <si>
    <t>ТО и ТР  системы внутридомового газового оборудования и ее отдельных элементов,организация технического обслуживания и ремонта систем контроля загазованности помещений,пи выявлении нарушений и неисправностей внутридомового газового оборудования, систем вентиляции,  системы удаления и очистки газового конденсата, способных повлечь скопление газа в помещениях-  организация проведения работ по их устранению.</t>
  </si>
  <si>
    <t>стояк</t>
  </si>
  <si>
    <t>договор  от 14.02.18 №СБ-000000001</t>
  </si>
  <si>
    <t xml:space="preserve">Работы, выполняемые в целях надлежащего содержания внутридомового газового оборудования </t>
  </si>
  <si>
    <t>Обслуживание коллективных (общедомовых)  приборов учета: снятие показаний,  , составление отчета о показаниях</t>
  </si>
  <si>
    <t>обслуживание (общедомовых)  приборов учета</t>
  </si>
  <si>
    <t>поверка (общедомовых)  приборов учета</t>
  </si>
  <si>
    <t>Общие работы, выполняемые для надлежащего содержания системы  водоснабжения ( ХВС)  и водоотведения, системы отведения ливневых вод</t>
  </si>
  <si>
    <t xml:space="preserve"> Обследование состояния инженерных систем  ( система ХВС,  система водоотведения, система отведения ливневых вод), проверка исправности, работоспособности, регулировка и техническое обслуживание насосов, запорной арматуры, контрольно- измерительных приборов, автоматических регуляторов и устройств, расширительных баков и элементов скрытых от постоянного наблюдения ( разводящих трубопроводов и оборудования  в подвалах), восстановление работоспособности водоразборных приборов ( смесителей, кранов и т.п. ), относящихся к общему имуществу в многоквартирном доме</t>
  </si>
  <si>
    <t>Мелкий ремонт системы водооведения и отведения ливневых вод без замены</t>
  </si>
  <si>
    <t>дефект</t>
  </si>
  <si>
    <t>Прочистка стояков системы Водоотведения</t>
  </si>
  <si>
    <t>2.4</t>
  </si>
  <si>
    <t>3</t>
  </si>
  <si>
    <t xml:space="preserve">Влажное подметание с предварительным увлажнением   тамбуров, холлов, коридоров, лестничных площадок и маршей                                                  </t>
  </si>
  <si>
    <t xml:space="preserve">Определение целостности конструкций и проверка работоспособности дымоходов от  газовых котлов и его отдельных элементов, Организация проверки состояния системы удаления и очистки газового конденсата, проверка работоспособности конденсатоотводчика дымоходов, Устранение обледенения оголовков дымовых труб (дымоходов),Устранение завалов в дымовых каналах.  </t>
  </si>
  <si>
    <t>дымоход</t>
  </si>
  <si>
    <t>Очистка от мусора урн (установленных на земельном участке)</t>
  </si>
  <si>
    <t>Поливка газонов, деревьев и кустарников</t>
  </si>
  <si>
    <t>договор 100 р в месяц за 1 шт</t>
  </si>
  <si>
    <t>примерная стоимость 1 часа машины</t>
  </si>
  <si>
    <t>Организация и содержание мест накопления ТКО, включая очистку контейнерной площадки, расположенной на придомовой территории, вклюая организацию сбора отходов 1-4 класса  опасности (отработанных ртутьсодержащих ламп и др.) 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</si>
  <si>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по графику</t>
  </si>
  <si>
    <t>Организация вывоза КГО</t>
  </si>
  <si>
    <t>Работы по организации сбора отходов, включая работы по содержанию мест накопления  твердых коммунальных отходов (ТКО) и крупногабаритных отходов (КГО)</t>
  </si>
  <si>
    <t>Организация разработки инструкции о мерах пожарной безопасности при проведении работ по содержанию и ремонту жилищного фонда,размещение противопожарного инвентаря и оборудования в местах, предусмотренных пожарной инструкцией</t>
  </si>
  <si>
    <t xml:space="preserve">Работы и услуги по содержанию иного общего имущества  </t>
  </si>
  <si>
    <t>5</t>
  </si>
  <si>
    <t>Приложение 2     к Конкурсной документации</t>
  </si>
  <si>
    <t>Размер платы за содержание и ремонт жилого помещения многоквартирных жилых домах,  оснащенных  индивидуальными водогрейными газовыми котлами</t>
  </si>
  <si>
    <t xml:space="preserve"> с округлением</t>
  </si>
  <si>
    <t xml:space="preserve">Утверждаю:
глава администрации 
Сосновоборского городского округа 
Воронков М.В.
188540, г. Сосновый Бор, ул. Ленинградская, 
д. 46, каб. 320 
8(813-69)- 6-28-13,6-28-27 tns@meria.sbor.ru
"___"______________________2018 г.
</t>
  </si>
  <si>
    <t xml:space="preserve">Утверждаю:
глава администрации 
Сосновоборского городского округа 
Воронков М.В.
188540, г. Сосновый Бор, ул. Ленинградская, 
д. 46, каб. 320 
8(813-69)- 6-28-13,6-28-27 tns@meria.sbor.ru
"__"______________________2018 г.
</t>
  </si>
  <si>
    <t>Стоимость дополнительных  работ на 1 кв. м площади (рублей в месяц)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</si>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</sst>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000_р_."/>
    <numFmt numFmtId="166" formatCode="#,##0.00&quot;р.&quot;"/>
    <numFmt numFmtId="167" formatCode="#,##0.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 Cyr"/>
      <charset val="204"/>
    </font>
    <font>
      <b/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right" vertical="center" wrapText="1"/>
    </xf>
    <xf numFmtId="0" fontId="2" fillId="3" borderId="3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vertical="center" wrapText="1"/>
    </xf>
    <xf numFmtId="0" fontId="6" fillId="4" borderId="6" xfId="1" applyFont="1" applyFill="1" applyBorder="1" applyAlignment="1">
      <alignment vertical="center" wrapText="1"/>
    </xf>
    <xf numFmtId="165" fontId="3" fillId="4" borderId="3" xfId="1" applyNumberFormat="1" applyFont="1" applyFill="1" applyBorder="1" applyAlignment="1">
      <alignment horizontal="right" vertical="center"/>
    </xf>
    <xf numFmtId="0" fontId="3" fillId="6" borderId="4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left" vertical="center" wrapText="1"/>
    </xf>
    <xf numFmtId="0" fontId="3" fillId="6" borderId="6" xfId="1" applyFont="1" applyFill="1" applyBorder="1" applyAlignment="1">
      <alignment horizontal="left" vertical="center" wrapText="1"/>
    </xf>
    <xf numFmtId="165" fontId="3" fillId="6" borderId="3" xfId="1" applyNumberFormat="1" applyFont="1" applyFill="1" applyBorder="1" applyAlignment="1">
      <alignment horizontal="right" vertical="center"/>
    </xf>
    <xf numFmtId="166" fontId="7" fillId="5" borderId="3" xfId="1" applyNumberFormat="1" applyFont="1" applyFill="1" applyBorder="1" applyAlignment="1">
      <alignment horizontal="right" vertical="center" wrapText="1"/>
    </xf>
    <xf numFmtId="165" fontId="7" fillId="5" borderId="3" xfId="1" applyNumberFormat="1" applyFont="1" applyFill="1" applyBorder="1" applyAlignment="1">
      <alignment horizontal="right" vertical="center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5" borderId="3" xfId="1" applyNumberFormat="1" applyFont="1" applyFill="1" applyBorder="1" applyAlignment="1">
      <alignment horizontal="center" vertical="center" wrapText="1"/>
    </xf>
    <xf numFmtId="49" fontId="3" fillId="5" borderId="3" xfId="1" applyNumberFormat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left" vertical="center" wrapText="1"/>
    </xf>
    <xf numFmtId="164" fontId="2" fillId="7" borderId="3" xfId="1" applyNumberFormat="1" applyFont="1" applyFill="1" applyBorder="1" applyAlignment="1">
      <alignment horizontal="center" vertical="center" wrapText="1"/>
    </xf>
    <xf numFmtId="0" fontId="2" fillId="7" borderId="3" xfId="1" applyNumberFormat="1" applyFont="1" applyFill="1" applyBorder="1" applyAlignment="1">
      <alignment horizontal="center" vertical="center"/>
    </xf>
    <xf numFmtId="166" fontId="2" fillId="7" borderId="3" xfId="1" applyNumberFormat="1" applyFont="1" applyFill="1" applyBorder="1" applyAlignment="1">
      <alignment horizontal="right" vertical="center" wrapText="1"/>
    </xf>
    <xf numFmtId="165" fontId="9" fillId="7" borderId="3" xfId="1" applyNumberFormat="1" applyFont="1" applyFill="1" applyBorder="1" applyAlignment="1">
      <alignment horizontal="right" vertical="center"/>
    </xf>
    <xf numFmtId="0" fontId="7" fillId="5" borderId="3" xfId="1" applyFont="1" applyFill="1" applyBorder="1" applyAlignment="1">
      <alignment horizontal="center" vertical="center" wrapText="1"/>
    </xf>
    <xf numFmtId="164" fontId="7" fillId="5" borderId="3" xfId="1" applyNumberFormat="1" applyFont="1" applyFill="1" applyBorder="1" applyAlignment="1">
      <alignment horizontal="center" vertical="center" wrapText="1"/>
    </xf>
    <xf numFmtId="0" fontId="7" fillId="5" borderId="3" xfId="1" applyNumberFormat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 wrapText="1"/>
    </xf>
    <xf numFmtId="0" fontId="2" fillId="7" borderId="3" xfId="1" applyNumberFormat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165" fontId="2" fillId="6" borderId="3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65" fontId="3" fillId="5" borderId="3" xfId="1" applyNumberFormat="1" applyFont="1" applyFill="1" applyBorder="1"/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2" fillId="9" borderId="3" xfId="0" applyFont="1" applyFill="1" applyBorder="1" applyAlignment="1">
      <alignment wrapText="1"/>
    </xf>
    <xf numFmtId="0" fontId="12" fillId="0" borderId="3" xfId="0" applyFont="1" applyBorder="1" applyAlignment="1">
      <alignment horizontal="left" wrapText="1" indent="2"/>
    </xf>
    <xf numFmtId="0" fontId="12" fillId="0" borderId="3" xfId="0" applyFont="1" applyBorder="1" applyAlignment="1">
      <alignment wrapText="1"/>
    </xf>
    <xf numFmtId="0" fontId="3" fillId="4" borderId="5" xfId="1" applyFont="1" applyFill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6" fillId="5" borderId="0" xfId="0" applyFont="1" applyFill="1"/>
    <xf numFmtId="0" fontId="17" fillId="9" borderId="3" xfId="0" applyFont="1" applyFill="1" applyBorder="1" applyAlignment="1">
      <alignment vertical="center" wrapText="1"/>
    </xf>
    <xf numFmtId="167" fontId="3" fillId="4" borderId="3" xfId="1" applyNumberFormat="1" applyFont="1" applyFill="1" applyBorder="1" applyAlignment="1">
      <alignment horizontal="right" vertical="center"/>
    </xf>
    <xf numFmtId="0" fontId="17" fillId="4" borderId="3" xfId="0" applyFont="1" applyFill="1" applyBorder="1" applyAlignment="1">
      <alignment vertical="center" wrapText="1"/>
    </xf>
    <xf numFmtId="0" fontId="2" fillId="7" borderId="6" xfId="1" applyFont="1" applyFill="1" applyBorder="1" applyAlignment="1">
      <alignment horizontal="left" vertical="center" wrapText="1"/>
    </xf>
    <xf numFmtId="0" fontId="8" fillId="7" borderId="6" xfId="1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7" fillId="5" borderId="3" xfId="1" applyFont="1" applyFill="1" applyBorder="1" applyAlignment="1">
      <alignment horizontal="center" vertical="center" wrapText="1"/>
    </xf>
    <xf numFmtId="164" fontId="3" fillId="8" borderId="7" xfId="1" applyNumberFormat="1" applyFont="1" applyFill="1" applyBorder="1"/>
    <xf numFmtId="0" fontId="18" fillId="3" borderId="4" xfId="1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2" fillId="5" borderId="3" xfId="1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center" vertical="center" wrapText="1"/>
    </xf>
    <xf numFmtId="0" fontId="2" fillId="5" borderId="3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right" vertical="center" wrapText="1"/>
    </xf>
    <xf numFmtId="165" fontId="2" fillId="5" borderId="3" xfId="1" applyNumberFormat="1" applyFont="1" applyFill="1" applyBorder="1" applyAlignment="1">
      <alignment horizontal="right" vertical="center"/>
    </xf>
    <xf numFmtId="0" fontId="0" fillId="5" borderId="0" xfId="0" applyFill="1"/>
    <xf numFmtId="0" fontId="2" fillId="5" borderId="3" xfId="0" applyFont="1" applyFill="1" applyBorder="1" applyAlignment="1">
      <alignment horizontal="center" vertical="center" wrapText="1"/>
    </xf>
    <xf numFmtId="0" fontId="2" fillId="5" borderId="5" xfId="1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2" fontId="2" fillId="5" borderId="3" xfId="1" applyNumberFormat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vertical="center" wrapText="1"/>
    </xf>
    <xf numFmtId="0" fontId="2" fillId="5" borderId="3" xfId="1" applyNumberFormat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 wrapText="1"/>
    </xf>
    <xf numFmtId="0" fontId="7" fillId="5" borderId="3" xfId="1" applyNumberFormat="1" applyFont="1" applyFill="1" applyBorder="1" applyAlignment="1">
      <alignment horizontal="center" vertical="center"/>
    </xf>
    <xf numFmtId="49" fontId="2" fillId="5" borderId="3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7" fillId="5" borderId="3" xfId="1" applyNumberFormat="1" applyFont="1" applyFill="1" applyBorder="1" applyAlignment="1">
      <alignment horizontal="center" vertical="center" wrapText="1"/>
    </xf>
    <xf numFmtId="49" fontId="8" fillId="5" borderId="3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1" applyFont="1" applyFill="1" applyAlignment="1">
      <alignment horizontal="left" vertical="center" wrapText="1"/>
    </xf>
    <xf numFmtId="0" fontId="0" fillId="0" borderId="10" xfId="0" applyBorder="1" applyAlignment="1"/>
    <xf numFmtId="49" fontId="3" fillId="5" borderId="9" xfId="1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0" fillId="0" borderId="8" xfId="0" applyBorder="1" applyAlignment="1"/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2" fillId="2" borderId="3" xfId="1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vertical="center" wrapText="1"/>
    </xf>
    <xf numFmtId="0" fontId="17" fillId="4" borderId="5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7" fillId="9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0" xfId="0" applyFont="1" applyBorder="1" applyAlignment="1">
      <alignment horizontal="left" wrapText="1" indent="2"/>
    </xf>
    <xf numFmtId="0" fontId="12" fillId="0" borderId="0" xfId="0" applyFont="1" applyBorder="1" applyAlignment="1">
      <alignment wrapText="1"/>
    </xf>
    <xf numFmtId="165" fontId="3" fillId="8" borderId="3" xfId="1" applyNumberFormat="1" applyFont="1" applyFill="1" applyBorder="1"/>
    <xf numFmtId="0" fontId="0" fillId="0" borderId="10" xfId="0" applyBorder="1" applyAlignment="1"/>
    <xf numFmtId="165" fontId="19" fillId="0" borderId="0" xfId="1" applyNumberFormat="1" applyFont="1" applyFill="1" applyAlignment="1">
      <alignment horizontal="left" wrapText="1"/>
    </xf>
    <xf numFmtId="0" fontId="20" fillId="0" borderId="0" xfId="0" applyFont="1" applyAlignment="1">
      <alignment horizontal="left"/>
    </xf>
    <xf numFmtId="0" fontId="19" fillId="0" borderId="0" xfId="1" applyFont="1" applyFill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6" fillId="0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3" fillId="5" borderId="4" xfId="1" applyFont="1" applyFill="1" applyBorder="1" applyAlignment="1">
      <alignment horizontal="right" vertical="center" wrapText="1"/>
    </xf>
    <xf numFmtId="0" fontId="3" fillId="5" borderId="5" xfId="1" applyFont="1" applyFill="1" applyBorder="1" applyAlignment="1">
      <alignment horizontal="right" vertical="center" wrapText="1"/>
    </xf>
    <xf numFmtId="0" fontId="3" fillId="5" borderId="6" xfId="1" applyFont="1" applyFill="1" applyBorder="1" applyAlignment="1">
      <alignment horizontal="right" vertical="center" wrapText="1"/>
    </xf>
    <xf numFmtId="0" fontId="3" fillId="5" borderId="9" xfId="1" applyFont="1" applyFill="1" applyBorder="1" applyAlignment="1">
      <alignment horizontal="right" vertical="center" wrapText="1"/>
    </xf>
    <xf numFmtId="0" fontId="3" fillId="5" borderId="8" xfId="1" applyFont="1" applyFill="1" applyBorder="1" applyAlignment="1">
      <alignment horizontal="right" vertical="center" wrapText="1"/>
    </xf>
    <xf numFmtId="0" fontId="3" fillId="5" borderId="10" xfId="1" applyFont="1" applyFill="1" applyBorder="1" applyAlignment="1">
      <alignment horizontal="right" vertical="center" wrapText="1"/>
    </xf>
    <xf numFmtId="0" fontId="3" fillId="5" borderId="5" xfId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0" fillId="0" borderId="3" xfId="0" applyBorder="1" applyAlignment="1"/>
    <xf numFmtId="0" fontId="1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7" fillId="5" borderId="4" xfId="1" applyNumberFormat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5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5" borderId="14" xfId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3" borderId="4" xfId="1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3" fillId="5" borderId="3" xfId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165" fontId="0" fillId="0" borderId="7" xfId="0" applyNumberFormat="1" applyBorder="1" applyAlignment="1"/>
  </cellXfs>
  <cellStyles count="2">
    <cellStyle name="Обычный" xfId="0" builtinId="0"/>
    <cellStyle name="Обычный_высотная,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89;&#1083;&#1091;&#1075;&#1080;%20(&#1088;&#1072;&#1089;&#1095;&#1077;&#1090;&#1099;)/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/&#1082;&#1086;&#1085;&#1089;&#1090;&#1088;&#1091;&#1082;&#1090;&#1080;&#1074;&#1085;&#1099;&#1077;%20&#1101;&#1083;&#1077;&#1084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89;&#1083;&#1091;&#1075;&#1080;%20(&#1088;&#1072;&#1089;&#1095;&#1077;&#1090;&#1099;)/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/&#1089;&#1072;&#1085;&#1090;&#1077;&#1093;&#1085;&#1080;&#1082;&#1072;,%20&#1074;&#1077;&#1085;&#1090;&#1080;&#1083;&#1103;&#1094;&#1080;&#1103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89;&#1083;&#1091;&#1075;&#1080;%20(&#1088;&#1072;&#1089;&#1095;&#1077;&#1090;&#1099;)/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/&#1101;&#1083;&#1077;&#1082;&#1090;&#1088;&#1080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3;&#1086;&#1076;&#1077;&#1078;&#1085;&#1072;&#1103;%2043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082;&#1086;&#1085;&#1089;&#1090;&#1088;&#1091;&#1082;&#1090;&#1080;&#1074;&#1085;&#1099;&#1077;%20&#1101;&#1083;&#1077;&#1084;&#1077;&#1085;&#1090;&#109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3;&#1086;&#1076;&#1077;&#1078;&#1085;&#1072;&#1103;%2043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089;&#1072;&#1085;&#1090;&#1077;&#1093;&#1085;&#1080;&#1082;&#1072;,%20&#1074;&#1077;&#1085;&#1090;&#1080;&#1083;&#1103;&#1094;&#1080;&#1103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3;&#1086;&#1076;&#1077;&#1078;&#1085;&#1072;&#1103;%2043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101;&#1083;&#1077;&#1082;&#1090;&#1088;&#108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работы"/>
    </sheetNames>
    <sheetDataSet>
      <sheetData sheetId="0" refreshError="1"/>
      <sheetData sheetId="1">
        <row r="11">
          <cell r="G11">
            <v>570.5766514887805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работы"/>
    </sheetNames>
    <sheetDataSet>
      <sheetData sheetId="0"/>
      <sheetData sheetId="1">
        <row r="15">
          <cell r="G15">
            <v>364.67290334282927</v>
          </cell>
          <cell r="I15">
            <v>151.94704305951223</v>
          </cell>
          <cell r="O15">
            <v>1215.5763444760978</v>
          </cell>
          <cell r="Q15">
            <v>103.32398928046831</v>
          </cell>
          <cell r="S15">
            <v>243.11526889521954</v>
          </cell>
          <cell r="U15">
            <v>303.89408611902445</v>
          </cell>
          <cell r="W15">
            <v>4862.3053779043912</v>
          </cell>
          <cell r="Y15">
            <v>60.778817223804886</v>
          </cell>
          <cell r="AA15">
            <v>60.778817223804886</v>
          </cell>
          <cell r="AC15">
            <v>109.40187100284879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работы"/>
    </sheetNames>
    <sheetDataSet>
      <sheetData sheetId="0"/>
      <sheetData sheetId="1">
        <row r="14">
          <cell r="G14">
            <v>2976.9216599414631</v>
          </cell>
          <cell r="I14">
            <v>876.11520749268288</v>
          </cell>
          <cell r="M14">
            <v>1488.4608299707315</v>
          </cell>
          <cell r="O14">
            <v>1488.4608299707315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работы"/>
    </sheetNames>
    <sheetDataSet>
      <sheetData sheetId="0"/>
      <sheetData sheetId="1">
        <row r="11">
          <cell r="G11">
            <v>570.5766514887805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работы"/>
    </sheetNames>
    <sheetDataSet>
      <sheetData sheetId="0"/>
      <sheetData sheetId="1">
        <row r="15">
          <cell r="G15">
            <v>364.67290334282927</v>
          </cell>
          <cell r="I15">
            <v>151.94704305951223</v>
          </cell>
          <cell r="O15">
            <v>1215.5763444760978</v>
          </cell>
          <cell r="Q15">
            <v>103.32398928046831</v>
          </cell>
          <cell r="S15">
            <v>243.11526889521954</v>
          </cell>
          <cell r="U15">
            <v>303.89408611902445</v>
          </cell>
          <cell r="W15">
            <v>4862.3053779043912</v>
          </cell>
          <cell r="Y15">
            <v>60.778817223804886</v>
          </cell>
          <cell r="AA15">
            <v>60.778817223804886</v>
          </cell>
          <cell r="AC15">
            <v>109.40187100284879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работы"/>
    </sheetNames>
    <sheetDataSet>
      <sheetData sheetId="0"/>
      <sheetData sheetId="1">
        <row r="14">
          <cell r="G14">
            <v>2976.9216599414631</v>
          </cell>
          <cell r="I14">
            <v>876.11520749268288</v>
          </cell>
          <cell r="M14">
            <v>1488.4608299707315</v>
          </cell>
          <cell r="O14">
            <v>1488.4608299707315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Temp/&#1044;&#1086;&#1075;&#1086;&#1074;&#1086;&#1088;%20&#1089;&#1090;&#1088;&#1072;&#1093;&#1086;&#1074;&#1072;&#1085;&#1080;&#1103;_&#1048;&#1084;&#1091;&#1097;&#1077;&#1089;&#1090;&#1074;&#1086;.do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Temp/&#1044;&#1086;&#1075;&#1086;&#1074;&#1086;&#1088;%20&#1089;&#1090;&#1088;&#1072;&#1093;&#1086;&#1074;&#1072;&#1085;&#1080;&#1103;_&#1048;&#1084;&#1091;&#1097;&#1077;&#1089;&#1090;&#1074;&#1086;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7"/>
  <sheetViews>
    <sheetView zoomScale="94" zoomScaleNormal="94" workbookViewId="0">
      <selection activeCell="E15" sqref="E15"/>
    </sheetView>
  </sheetViews>
  <sheetFormatPr defaultRowHeight="15" x14ac:dyDescent="0.25"/>
  <cols>
    <col min="3" max="3" width="125.85546875" customWidth="1"/>
    <col min="4" max="4" width="12.85546875" customWidth="1"/>
    <col min="5" max="5" width="11.28515625" customWidth="1"/>
    <col min="8" max="8" width="13.85546875" customWidth="1"/>
    <col min="9" max="9" width="13.28515625" customWidth="1"/>
    <col min="10" max="15" width="0" hidden="1" customWidth="1"/>
  </cols>
  <sheetData>
    <row r="1" spans="2:9" ht="37.5" customHeight="1" x14ac:dyDescent="0.25">
      <c r="E1" s="81"/>
      <c r="F1" s="81"/>
      <c r="G1" s="102" t="s">
        <v>112</v>
      </c>
      <c r="H1" s="103"/>
      <c r="I1" s="103"/>
    </row>
    <row r="2" spans="2:9" ht="48.75" customHeight="1" x14ac:dyDescent="0.25">
      <c r="D2" s="104" t="s">
        <v>115</v>
      </c>
      <c r="E2" s="105"/>
      <c r="F2" s="105"/>
      <c r="G2" s="105"/>
      <c r="H2" s="105"/>
      <c r="I2" s="105"/>
    </row>
    <row r="3" spans="2:9" ht="18.75" customHeight="1" x14ac:dyDescent="0.25">
      <c r="D3" s="105"/>
      <c r="E3" s="105"/>
      <c r="F3" s="105"/>
      <c r="G3" s="105"/>
      <c r="H3" s="105"/>
      <c r="I3" s="105"/>
    </row>
    <row r="4" spans="2:9" ht="18.75" customHeight="1" x14ac:dyDescent="0.25">
      <c r="D4" s="105"/>
      <c r="E4" s="105"/>
      <c r="F4" s="105"/>
      <c r="G4" s="105"/>
      <c r="H4" s="105"/>
      <c r="I4" s="105"/>
    </row>
    <row r="5" spans="2:9" ht="18.75" customHeight="1" x14ac:dyDescent="0.25">
      <c r="D5" s="105"/>
      <c r="E5" s="105"/>
      <c r="F5" s="105"/>
      <c r="G5" s="105"/>
      <c r="H5" s="105"/>
      <c r="I5" s="105"/>
    </row>
    <row r="6" spans="2:9" ht="72" customHeight="1" x14ac:dyDescent="0.25">
      <c r="B6" s="36"/>
      <c r="C6" s="82"/>
      <c r="D6" s="105"/>
      <c r="E6" s="105"/>
      <c r="F6" s="105"/>
      <c r="G6" s="105"/>
      <c r="H6" s="105"/>
      <c r="I6" s="105"/>
    </row>
    <row r="7" spans="2:9" ht="24" customHeight="1" x14ac:dyDescent="0.25">
      <c r="B7" s="106" t="s">
        <v>113</v>
      </c>
      <c r="C7" s="106"/>
      <c r="D7" s="106"/>
      <c r="E7" s="106"/>
      <c r="F7" s="106"/>
      <c r="G7" s="106"/>
      <c r="H7" s="106"/>
      <c r="I7" s="106"/>
    </row>
    <row r="8" spans="2:9" ht="15.75" thickBot="1" x14ac:dyDescent="0.3"/>
    <row r="9" spans="2:9" ht="56.25" x14ac:dyDescent="0.25">
      <c r="B9" s="89"/>
      <c r="C9" s="1" t="s">
        <v>0</v>
      </c>
      <c r="D9" s="1" t="s">
        <v>1</v>
      </c>
      <c r="E9" s="1" t="s">
        <v>2</v>
      </c>
      <c r="F9" s="2" t="s">
        <v>3</v>
      </c>
      <c r="G9" s="3" t="s">
        <v>4</v>
      </c>
      <c r="H9" s="1" t="s">
        <v>5</v>
      </c>
      <c r="I9" s="4" t="s">
        <v>6</v>
      </c>
    </row>
    <row r="10" spans="2:9" ht="30.75" customHeight="1" x14ac:dyDescent="0.25">
      <c r="B10" s="5"/>
      <c r="C10" s="60" t="s">
        <v>7</v>
      </c>
      <c r="D10" s="6"/>
      <c r="E10" s="7" t="s">
        <v>8</v>
      </c>
      <c r="F10" s="8"/>
      <c r="G10" s="9"/>
      <c r="H10" s="6"/>
      <c r="I10" s="10">
        <v>12440.5</v>
      </c>
    </row>
    <row r="11" spans="2:9" ht="24.75" customHeight="1" x14ac:dyDescent="0.25">
      <c r="B11" s="21" t="s">
        <v>9</v>
      </c>
      <c r="C11" s="49" t="s">
        <v>10</v>
      </c>
      <c r="D11" s="12"/>
      <c r="E11" s="12"/>
      <c r="F11" s="12"/>
      <c r="G11" s="12"/>
      <c r="H11" s="13"/>
      <c r="I11" s="14">
        <f>I12</f>
        <v>0.1375933406588434</v>
      </c>
    </row>
    <row r="12" spans="2:9" s="67" customFormat="1" ht="71.25" customHeight="1" x14ac:dyDescent="0.25">
      <c r="B12" s="77"/>
      <c r="C12" s="61" t="s">
        <v>47</v>
      </c>
      <c r="D12" s="62">
        <v>4</v>
      </c>
      <c r="E12" s="62" t="s">
        <v>11</v>
      </c>
      <c r="F12" s="63">
        <f>[1]работы!$G$11</f>
        <v>570.5766514887805</v>
      </c>
      <c r="G12" s="64">
        <v>9</v>
      </c>
      <c r="H12" s="65">
        <f>D12*F12*G12</f>
        <v>20540.759453596096</v>
      </c>
      <c r="I12" s="66">
        <f>H12/12/I10</f>
        <v>0.1375933406588434</v>
      </c>
    </row>
    <row r="13" spans="2:9" ht="26.25" customHeight="1" x14ac:dyDescent="0.25">
      <c r="B13" s="21" t="s">
        <v>12</v>
      </c>
      <c r="C13" s="49" t="s">
        <v>48</v>
      </c>
      <c r="D13" s="11"/>
      <c r="E13" s="11"/>
      <c r="F13" s="11"/>
      <c r="G13" s="11"/>
      <c r="H13" s="11"/>
      <c r="I13" s="48">
        <f>I14+I18+I20+I25+I30</f>
        <v>4.5869187817591195</v>
      </c>
    </row>
    <row r="14" spans="2:9" ht="24" customHeight="1" x14ac:dyDescent="0.25">
      <c r="B14" s="78" t="s">
        <v>13</v>
      </c>
      <c r="C14" s="47" t="s">
        <v>14</v>
      </c>
      <c r="D14" s="16"/>
      <c r="E14" s="16"/>
      <c r="F14" s="16"/>
      <c r="G14" s="16"/>
      <c r="H14" s="17"/>
      <c r="I14" s="18">
        <f>SUM(I15:I17)</f>
        <v>0.33490518232320449</v>
      </c>
    </row>
    <row r="15" spans="2:9" s="67" customFormat="1" ht="21.75" customHeight="1" x14ac:dyDescent="0.25">
      <c r="B15" s="77"/>
      <c r="C15" s="61" t="s">
        <v>49</v>
      </c>
      <c r="D15" s="68">
        <v>3</v>
      </c>
      <c r="E15" s="68" t="s">
        <v>11</v>
      </c>
      <c r="F15" s="30">
        <f>[2]работы!$Y$15</f>
        <v>60.778817223804886</v>
      </c>
      <c r="G15" s="64">
        <v>9</v>
      </c>
      <c r="H15" s="65">
        <f>D15*F15*G15</f>
        <v>1641.0280650427319</v>
      </c>
      <c r="I15" s="66">
        <f>H15/$I$10/12</f>
        <v>1.0992511454809775E-2</v>
      </c>
    </row>
    <row r="16" spans="2:9" s="67" customFormat="1" ht="21.75" customHeight="1" x14ac:dyDescent="0.25">
      <c r="B16" s="77"/>
      <c r="C16" s="61" t="s">
        <v>15</v>
      </c>
      <c r="D16" s="68">
        <v>2</v>
      </c>
      <c r="E16" s="68" t="s">
        <v>11</v>
      </c>
      <c r="F16" s="30">
        <f>[2]работы!$AA$15</f>
        <v>60.778817223804886</v>
      </c>
      <c r="G16" s="64">
        <v>9</v>
      </c>
      <c r="H16" s="65">
        <f>D16*F16*G16</f>
        <v>1094.0187100284879</v>
      </c>
      <c r="I16" s="66">
        <f t="shared" ref="I16:I19" si="0">H16/$I$10/12</f>
        <v>7.3283409698731818E-3</v>
      </c>
    </row>
    <row r="17" spans="2:10" s="67" customFormat="1" ht="21.75" customHeight="1" x14ac:dyDescent="0.25">
      <c r="B17" s="77"/>
      <c r="C17" s="61" t="s">
        <v>50</v>
      </c>
      <c r="D17" s="68">
        <v>2</v>
      </c>
      <c r="E17" s="68" t="s">
        <v>82</v>
      </c>
      <c r="F17" s="30">
        <f>[2]работы!$AC$15</f>
        <v>109.40187100284879</v>
      </c>
      <c r="G17" s="69">
        <v>216</v>
      </c>
      <c r="H17" s="65">
        <f>D17*F17*G17</f>
        <v>47261.608273230682</v>
      </c>
      <c r="I17" s="66">
        <f t="shared" si="0"/>
        <v>0.31658432989852153</v>
      </c>
    </row>
    <row r="18" spans="2:10" s="46" customFormat="1" ht="31.5" customHeight="1" x14ac:dyDescent="0.25">
      <c r="B18" s="79" t="s">
        <v>52</v>
      </c>
      <c r="C18" s="47" t="s">
        <v>51</v>
      </c>
      <c r="D18" s="55"/>
      <c r="E18" s="55"/>
      <c r="F18" s="55"/>
      <c r="G18" s="55"/>
      <c r="H18" s="56"/>
      <c r="I18" s="18">
        <f>I19</f>
        <v>1.7443028817169728</v>
      </c>
    </row>
    <row r="19" spans="2:10" s="46" customFormat="1" ht="51" customHeight="1" x14ac:dyDescent="0.25">
      <c r="B19" s="80"/>
      <c r="C19" s="61" t="s">
        <v>99</v>
      </c>
      <c r="D19" s="68">
        <v>2</v>
      </c>
      <c r="E19" s="68" t="s">
        <v>100</v>
      </c>
      <c r="F19" s="30">
        <v>600</v>
      </c>
      <c r="G19" s="64">
        <v>217</v>
      </c>
      <c r="H19" s="65">
        <f>F19*G19*D19</f>
        <v>260400</v>
      </c>
      <c r="I19" s="66">
        <f t="shared" si="0"/>
        <v>1.7443028817169728</v>
      </c>
      <c r="J19" s="46" t="s">
        <v>103</v>
      </c>
    </row>
    <row r="20" spans="2:10" ht="29.25" customHeight="1" x14ac:dyDescent="0.25">
      <c r="B20" s="78" t="s">
        <v>17</v>
      </c>
      <c r="C20" s="47" t="s">
        <v>91</v>
      </c>
      <c r="D20" s="16"/>
      <c r="E20" s="15"/>
      <c r="F20" s="15"/>
      <c r="G20" s="15"/>
      <c r="H20" s="15"/>
      <c r="I20" s="18">
        <f>SUM(I21:I24)</f>
        <v>1.4115198968083511</v>
      </c>
    </row>
    <row r="21" spans="2:10" s="67" customFormat="1" ht="71.25" customHeight="1" x14ac:dyDescent="0.25">
      <c r="B21" s="77"/>
      <c r="C21" s="61" t="s">
        <v>92</v>
      </c>
      <c r="D21" s="70">
        <v>2</v>
      </c>
      <c r="E21" s="68" t="s">
        <v>82</v>
      </c>
      <c r="F21" s="71">
        <f>[2]работы!$G$15</f>
        <v>364.67290334282927</v>
      </c>
      <c r="G21" s="68">
        <v>216</v>
      </c>
      <c r="H21" s="65">
        <f>D21*F21*G21</f>
        <v>157538.69424410225</v>
      </c>
      <c r="I21" s="66">
        <f>H21/$I$10/12</f>
        <v>1.0552810996617381</v>
      </c>
    </row>
    <row r="22" spans="2:10" s="67" customFormat="1" ht="40.5" customHeight="1" x14ac:dyDescent="0.25">
      <c r="B22" s="90"/>
      <c r="C22" s="61" t="s">
        <v>53</v>
      </c>
      <c r="D22" s="70">
        <v>6</v>
      </c>
      <c r="E22" s="68" t="s">
        <v>11</v>
      </c>
      <c r="F22" s="71">
        <f>[2]работы!$I$15</f>
        <v>151.94704305951223</v>
      </c>
      <c r="G22" s="68">
        <v>9</v>
      </c>
      <c r="H22" s="65">
        <f t="shared" ref="H22:H24" si="1">D22*F22*G22</f>
        <v>8205.1403252136606</v>
      </c>
      <c r="I22" s="66">
        <f t="shared" ref="I22:I24" si="2">H22/$I$10/12</f>
        <v>5.4962557274048883E-2</v>
      </c>
    </row>
    <row r="23" spans="2:10" s="67" customFormat="1" ht="22.5" customHeight="1" x14ac:dyDescent="0.25">
      <c r="B23" s="91"/>
      <c r="C23" s="61" t="s">
        <v>93</v>
      </c>
      <c r="D23" s="70">
        <v>1</v>
      </c>
      <c r="E23" s="68" t="s">
        <v>94</v>
      </c>
      <c r="F23" s="71">
        <f>[2]работы!$O$15</f>
        <v>1215.5763444760978</v>
      </c>
      <c r="G23" s="68">
        <v>1</v>
      </c>
      <c r="H23" s="65">
        <f t="shared" si="1"/>
        <v>1215.5763444760978</v>
      </c>
      <c r="I23" s="66">
        <f t="shared" si="2"/>
        <v>8.1426010776368702E-3</v>
      </c>
    </row>
    <row r="24" spans="2:10" s="67" customFormat="1" ht="22.5" customHeight="1" x14ac:dyDescent="0.25">
      <c r="B24" s="91"/>
      <c r="C24" s="61" t="s">
        <v>95</v>
      </c>
      <c r="D24" s="70">
        <v>1</v>
      </c>
      <c r="E24" s="68" t="s">
        <v>11</v>
      </c>
      <c r="F24" s="71">
        <f>[2]работы!$W$15</f>
        <v>4862.3053779043912</v>
      </c>
      <c r="G24" s="68">
        <v>9</v>
      </c>
      <c r="H24" s="65">
        <f t="shared" si="1"/>
        <v>43760.748401139521</v>
      </c>
      <c r="I24" s="66">
        <f t="shared" si="2"/>
        <v>0.29313363879492732</v>
      </c>
    </row>
    <row r="25" spans="2:10" ht="27" customHeight="1" x14ac:dyDescent="0.25">
      <c r="B25" s="77" t="s">
        <v>96</v>
      </c>
      <c r="C25" s="47" t="s">
        <v>18</v>
      </c>
      <c r="D25" s="16"/>
      <c r="E25" s="15"/>
      <c r="F25" s="15"/>
      <c r="G25" s="15"/>
      <c r="H25" s="15"/>
      <c r="I25" s="18">
        <f>SUM(I26:I29)</f>
        <v>0.90813701814274972</v>
      </c>
    </row>
    <row r="26" spans="2:10" s="67" customFormat="1" ht="51.75" customHeight="1" x14ac:dyDescent="0.25">
      <c r="B26" s="80"/>
      <c r="C26" s="61" t="s">
        <v>54</v>
      </c>
      <c r="D26" s="70">
        <v>2</v>
      </c>
      <c r="E26" s="68" t="s">
        <v>11</v>
      </c>
      <c r="F26" s="71">
        <f>[3]работы!$G$14</f>
        <v>2976.9216599414631</v>
      </c>
      <c r="G26" s="68">
        <v>9</v>
      </c>
      <c r="H26" s="65">
        <f t="shared" ref="H26:H29" si="3">D26*F26*G26</f>
        <v>53584.589878946339</v>
      </c>
      <c r="I26" s="66">
        <f>H26/$I$10/12</f>
        <v>0.35893914954480888</v>
      </c>
    </row>
    <row r="27" spans="2:10" s="67" customFormat="1" ht="40.5" customHeight="1" x14ac:dyDescent="0.25">
      <c r="B27" s="77"/>
      <c r="C27" s="61" t="s">
        <v>55</v>
      </c>
      <c r="D27" s="70">
        <v>3</v>
      </c>
      <c r="E27" s="68" t="s">
        <v>19</v>
      </c>
      <c r="F27" s="71">
        <f>[3]работы!$I$14</f>
        <v>876.11520749268288</v>
      </c>
      <c r="G27" s="68">
        <v>21</v>
      </c>
      <c r="H27" s="65">
        <f t="shared" si="3"/>
        <v>55195.258072039018</v>
      </c>
      <c r="I27" s="66">
        <f t="shared" ref="I27:I29" si="4">H27/$I$10/12</f>
        <v>0.36972829382553635</v>
      </c>
    </row>
    <row r="28" spans="2:10" s="67" customFormat="1" ht="21.75" customHeight="1" x14ac:dyDescent="0.25">
      <c r="B28" s="77"/>
      <c r="C28" s="61" t="s">
        <v>56</v>
      </c>
      <c r="D28" s="70">
        <v>1</v>
      </c>
      <c r="E28" s="68" t="s">
        <v>11</v>
      </c>
      <c r="F28" s="71">
        <f>[3]работы!$M$14</f>
        <v>1488.4608299707315</v>
      </c>
      <c r="G28" s="68">
        <v>9</v>
      </c>
      <c r="H28" s="65">
        <f t="shared" si="3"/>
        <v>13396.147469736585</v>
      </c>
      <c r="I28" s="66">
        <f t="shared" si="4"/>
        <v>8.9734787386202219E-2</v>
      </c>
    </row>
    <row r="29" spans="2:10" s="67" customFormat="1" ht="26.25" customHeight="1" x14ac:dyDescent="0.25">
      <c r="B29" s="77"/>
      <c r="C29" s="61" t="s">
        <v>57</v>
      </c>
      <c r="D29" s="70">
        <v>1</v>
      </c>
      <c r="E29" s="68" t="s">
        <v>11</v>
      </c>
      <c r="F29" s="71">
        <f>[3]работы!$O$14</f>
        <v>1488.4608299707315</v>
      </c>
      <c r="G29" s="68">
        <v>9</v>
      </c>
      <c r="H29" s="65">
        <f t="shared" si="3"/>
        <v>13396.147469736585</v>
      </c>
      <c r="I29" s="66">
        <f t="shared" si="4"/>
        <v>8.9734787386202219E-2</v>
      </c>
    </row>
    <row r="30" spans="2:10" ht="25.5" customHeight="1" x14ac:dyDescent="0.25">
      <c r="B30" s="77" t="s">
        <v>83</v>
      </c>
      <c r="C30" s="47" t="s">
        <v>87</v>
      </c>
      <c r="D30" s="16"/>
      <c r="E30" s="15"/>
      <c r="F30" s="15"/>
      <c r="G30" s="15"/>
      <c r="H30" s="15"/>
      <c r="I30" s="18">
        <f>I31</f>
        <v>0.18805380276784159</v>
      </c>
    </row>
    <row r="31" spans="2:10" s="67" customFormat="1" ht="57.75" customHeight="1" x14ac:dyDescent="0.25">
      <c r="B31" s="77"/>
      <c r="C31" s="61" t="s">
        <v>84</v>
      </c>
      <c r="D31" s="72">
        <v>1</v>
      </c>
      <c r="E31" s="62" t="s">
        <v>85</v>
      </c>
      <c r="F31" s="63">
        <v>610.29999999999995</v>
      </c>
      <c r="G31" s="64">
        <v>46</v>
      </c>
      <c r="H31" s="65">
        <f>D31*F31*G31</f>
        <v>28073.8</v>
      </c>
      <c r="I31" s="66">
        <f>H31/$I$10/12</f>
        <v>0.18805380276784159</v>
      </c>
      <c r="J31" s="67" t="s">
        <v>86</v>
      </c>
    </row>
    <row r="32" spans="2:10" ht="33.75" customHeight="1" x14ac:dyDescent="0.25">
      <c r="B32" s="22" t="s">
        <v>97</v>
      </c>
      <c r="C32" s="49" t="s">
        <v>58</v>
      </c>
      <c r="D32" s="44"/>
      <c r="E32" s="11"/>
      <c r="F32" s="11"/>
      <c r="G32" s="11"/>
      <c r="H32" s="11"/>
      <c r="I32" s="14">
        <f>I33+I41+I59+I62</f>
        <v>16.392231585773956</v>
      </c>
    </row>
    <row r="33" spans="2:9" ht="26.25" customHeight="1" x14ac:dyDescent="0.25">
      <c r="B33" s="78" t="s">
        <v>21</v>
      </c>
      <c r="C33" s="47" t="s">
        <v>59</v>
      </c>
      <c r="D33" s="16"/>
      <c r="E33" s="15"/>
      <c r="F33" s="15"/>
      <c r="G33" s="15"/>
      <c r="H33" s="15"/>
      <c r="I33" s="18">
        <f>SUM(I34:I40)</f>
        <v>4.6097891027959736</v>
      </c>
    </row>
    <row r="34" spans="2:9" s="67" customFormat="1" ht="23.25" customHeight="1" x14ac:dyDescent="0.25">
      <c r="B34" s="22"/>
      <c r="C34" s="61" t="s">
        <v>98</v>
      </c>
      <c r="D34" s="72">
        <v>52</v>
      </c>
      <c r="E34" s="62" t="s">
        <v>8</v>
      </c>
      <c r="F34" s="63">
        <v>3.194</v>
      </c>
      <c r="G34" s="71">
        <v>1316.3</v>
      </c>
      <c r="H34" s="65">
        <f t="shared" ref="H34:H40" si="5">D34*F34*G34</f>
        <v>218621.63439999998</v>
      </c>
      <c r="I34" s="66">
        <f>H34/12/I10</f>
        <v>1.4644483367495946</v>
      </c>
    </row>
    <row r="35" spans="2:9" s="67" customFormat="1" ht="21.75" customHeight="1" x14ac:dyDescent="0.25">
      <c r="B35" s="87"/>
      <c r="C35" s="61" t="s">
        <v>60</v>
      </c>
      <c r="D35" s="72">
        <v>52</v>
      </c>
      <c r="E35" s="62" t="s">
        <v>8</v>
      </c>
      <c r="F35" s="63">
        <v>6.2729999999999997</v>
      </c>
      <c r="G35" s="71">
        <v>1316.3</v>
      </c>
      <c r="H35" s="65">
        <f t="shared" si="5"/>
        <v>429371.79479999992</v>
      </c>
      <c r="I35" s="66">
        <f>H35/12/I10</f>
        <v>2.876169197379526</v>
      </c>
    </row>
    <row r="36" spans="2:9" s="67" customFormat="1" ht="21.75" customHeight="1" x14ac:dyDescent="0.25">
      <c r="B36" s="77"/>
      <c r="C36" s="61" t="s">
        <v>61</v>
      </c>
      <c r="D36" s="72">
        <v>1</v>
      </c>
      <c r="E36" s="62" t="s">
        <v>8</v>
      </c>
      <c r="F36" s="63">
        <v>6.9550000000000001</v>
      </c>
      <c r="G36" s="71">
        <v>116.4</v>
      </c>
      <c r="H36" s="65">
        <f t="shared" si="5"/>
        <v>809.56200000000001</v>
      </c>
      <c r="I36" s="66">
        <f>H36/12/I10</f>
        <v>5.4228929705397687E-3</v>
      </c>
    </row>
    <row r="37" spans="2:9" s="67" customFormat="1" ht="27.75" customHeight="1" x14ac:dyDescent="0.25">
      <c r="B37" s="77"/>
      <c r="C37" s="61" t="s">
        <v>62</v>
      </c>
      <c r="D37" s="72">
        <v>1</v>
      </c>
      <c r="E37" s="62" t="s">
        <v>8</v>
      </c>
      <c r="F37" s="63">
        <v>4.3319999999999999</v>
      </c>
      <c r="G37" s="71">
        <v>116.4</v>
      </c>
      <c r="H37" s="65">
        <f t="shared" si="5"/>
        <v>504.2448</v>
      </c>
      <c r="I37" s="66">
        <f>H37/12/I10</f>
        <v>3.3777098991198103E-3</v>
      </c>
    </row>
    <row r="38" spans="2:9" s="67" customFormat="1" ht="21.75" customHeight="1" x14ac:dyDescent="0.25">
      <c r="B38" s="77"/>
      <c r="C38" s="61" t="s">
        <v>22</v>
      </c>
      <c r="D38" s="62">
        <v>1</v>
      </c>
      <c r="E38" s="62" t="s">
        <v>8</v>
      </c>
      <c r="F38" s="63">
        <v>2768.5</v>
      </c>
      <c r="G38" s="71">
        <v>2.94</v>
      </c>
      <c r="H38" s="65">
        <f t="shared" si="5"/>
        <v>8139.3899999999994</v>
      </c>
      <c r="I38" s="66">
        <f>H38/12/I10</f>
        <v>5.4522125316506562E-2</v>
      </c>
    </row>
    <row r="39" spans="2:9" s="67" customFormat="1" ht="21.75" customHeight="1" x14ac:dyDescent="0.25">
      <c r="B39" s="77"/>
      <c r="C39" s="61" t="s">
        <v>63</v>
      </c>
      <c r="D39" s="62">
        <v>1</v>
      </c>
      <c r="E39" s="62" t="s">
        <v>8</v>
      </c>
      <c r="F39" s="63">
        <v>2768.5</v>
      </c>
      <c r="G39" s="71">
        <v>5.55</v>
      </c>
      <c r="H39" s="65">
        <f t="shared" si="5"/>
        <v>15365.174999999999</v>
      </c>
      <c r="I39" s="66">
        <f>H39/12/I10</f>
        <v>0.10292442024034403</v>
      </c>
    </row>
    <row r="40" spans="2:9" s="67" customFormat="1" ht="21.75" customHeight="1" x14ac:dyDescent="0.25">
      <c r="B40" s="77"/>
      <c r="C40" s="73" t="s">
        <v>24</v>
      </c>
      <c r="D40" s="62">
        <v>1</v>
      </c>
      <c r="E40" s="62" t="s">
        <v>23</v>
      </c>
      <c r="F40" s="63">
        <v>2768.5</v>
      </c>
      <c r="G40" s="71">
        <v>5.55</v>
      </c>
      <c r="H40" s="65">
        <f t="shared" si="5"/>
        <v>15365.174999999999</v>
      </c>
      <c r="I40" s="66">
        <f>H40/12/I10</f>
        <v>0.10292442024034403</v>
      </c>
    </row>
    <row r="41" spans="2:9" ht="39.75" customHeight="1" x14ac:dyDescent="0.25">
      <c r="B41" s="77" t="s">
        <v>25</v>
      </c>
      <c r="C41" s="47" t="s">
        <v>64</v>
      </c>
      <c r="D41" s="16"/>
      <c r="E41" s="15"/>
      <c r="F41" s="15"/>
      <c r="G41" s="15"/>
      <c r="H41" s="15"/>
      <c r="I41" s="18">
        <f>I42+I51</f>
        <v>6.7402792590062024</v>
      </c>
    </row>
    <row r="42" spans="2:9" ht="30.75" customHeight="1" x14ac:dyDescent="0.25">
      <c r="B42" s="23"/>
      <c r="C42" s="52" t="s">
        <v>65</v>
      </c>
      <c r="D42" s="50"/>
      <c r="E42" s="24"/>
      <c r="F42" s="25"/>
      <c r="G42" s="26"/>
      <c r="H42" s="27"/>
      <c r="I42" s="28">
        <f>SUM(I43:I50)</f>
        <v>0.70703873544739626</v>
      </c>
    </row>
    <row r="43" spans="2:9" s="67" customFormat="1" ht="21.75" customHeight="1" x14ac:dyDescent="0.25">
      <c r="B43" s="23"/>
      <c r="C43" s="61" t="s">
        <v>66</v>
      </c>
      <c r="D43" s="72">
        <v>54</v>
      </c>
      <c r="E43" s="62" t="s">
        <v>8</v>
      </c>
      <c r="F43" s="63">
        <v>0.217</v>
      </c>
      <c r="G43" s="74">
        <v>2385</v>
      </c>
      <c r="H43" s="65">
        <f t="shared" ref="H43:H50" si="6">D43*F43*G43</f>
        <v>27947.43</v>
      </c>
      <c r="I43" s="66">
        <f>H43/$I$10/12</f>
        <v>0.18720730678027411</v>
      </c>
    </row>
    <row r="44" spans="2:9" s="67" customFormat="1" ht="21.75" customHeight="1" x14ac:dyDescent="0.25">
      <c r="B44" s="22"/>
      <c r="C44" s="61" t="s">
        <v>67</v>
      </c>
      <c r="D44" s="72">
        <v>18</v>
      </c>
      <c r="E44" s="62" t="s">
        <v>8</v>
      </c>
      <c r="F44" s="63">
        <v>0.217</v>
      </c>
      <c r="G44" s="74">
        <v>2413</v>
      </c>
      <c r="H44" s="65">
        <f t="shared" si="6"/>
        <v>9425.1779999999999</v>
      </c>
      <c r="I44" s="66">
        <f t="shared" ref="I44:I49" si="7">H44/$I$10/12</f>
        <v>6.3135042803745836E-2</v>
      </c>
    </row>
    <row r="45" spans="2:9" s="67" customFormat="1" ht="21.75" customHeight="1" x14ac:dyDescent="0.25">
      <c r="B45" s="77"/>
      <c r="C45" s="61" t="s">
        <v>101</v>
      </c>
      <c r="D45" s="75">
        <v>90</v>
      </c>
      <c r="E45" s="58" t="s">
        <v>16</v>
      </c>
      <c r="F45" s="30">
        <v>5.0880000000000001</v>
      </c>
      <c r="G45" s="76">
        <v>27</v>
      </c>
      <c r="H45" s="19">
        <f t="shared" si="6"/>
        <v>12363.84</v>
      </c>
      <c r="I45" s="66">
        <f t="shared" si="7"/>
        <v>8.2819822354406977E-2</v>
      </c>
    </row>
    <row r="46" spans="2:9" s="67" customFormat="1" ht="21.75" customHeight="1" x14ac:dyDescent="0.25">
      <c r="B46" s="77"/>
      <c r="C46" s="61" t="s">
        <v>68</v>
      </c>
      <c r="D46" s="75">
        <v>54</v>
      </c>
      <c r="E46" s="58" t="s">
        <v>8</v>
      </c>
      <c r="F46" s="30">
        <v>0.161</v>
      </c>
      <c r="G46" s="76">
        <v>750</v>
      </c>
      <c r="H46" s="19">
        <f t="shared" si="6"/>
        <v>6520.5000000000009</v>
      </c>
      <c r="I46" s="66">
        <f t="shared" si="7"/>
        <v>4.3677906836541942E-2</v>
      </c>
    </row>
    <row r="47" spans="2:9" s="67" customFormat="1" ht="21.75" customHeight="1" x14ac:dyDescent="0.25">
      <c r="B47" s="77"/>
      <c r="C47" s="61" t="s">
        <v>26</v>
      </c>
      <c r="D47" s="75">
        <v>6</v>
      </c>
      <c r="E47" s="58" t="s">
        <v>8</v>
      </c>
      <c r="F47" s="30">
        <v>0.41199999999999998</v>
      </c>
      <c r="G47" s="76">
        <v>4265.63</v>
      </c>
      <c r="H47" s="19">
        <f t="shared" si="6"/>
        <v>10544.637360000001</v>
      </c>
      <c r="I47" s="66">
        <f t="shared" si="7"/>
        <v>7.0633799284594678E-2</v>
      </c>
    </row>
    <row r="48" spans="2:9" s="67" customFormat="1" ht="21.75" customHeight="1" x14ac:dyDescent="0.25">
      <c r="B48" s="77"/>
      <c r="C48" s="61" t="s">
        <v>69</v>
      </c>
      <c r="D48" s="75">
        <v>6</v>
      </c>
      <c r="E48" s="58" t="s">
        <v>8</v>
      </c>
      <c r="F48" s="30">
        <v>1.407</v>
      </c>
      <c r="G48" s="76">
        <v>4265.63</v>
      </c>
      <c r="H48" s="19">
        <f t="shared" si="6"/>
        <v>36010.44846</v>
      </c>
      <c r="I48" s="66">
        <f t="shared" si="7"/>
        <v>0.24121785338209878</v>
      </c>
    </row>
    <row r="49" spans="2:10" s="67" customFormat="1" ht="21.75" customHeight="1" x14ac:dyDescent="0.25">
      <c r="B49" s="77"/>
      <c r="C49" s="61" t="s">
        <v>102</v>
      </c>
      <c r="D49" s="75">
        <v>2</v>
      </c>
      <c r="E49" s="58" t="s">
        <v>8</v>
      </c>
      <c r="F49" s="30">
        <v>0.16900000000000001</v>
      </c>
      <c r="G49" s="76">
        <v>4655</v>
      </c>
      <c r="H49" s="19">
        <f t="shared" si="6"/>
        <v>1573.39</v>
      </c>
      <c r="I49" s="66">
        <f t="shared" si="7"/>
        <v>1.0539434374288279E-2</v>
      </c>
    </row>
    <row r="50" spans="2:10" s="67" customFormat="1" ht="21.75" customHeight="1" x14ac:dyDescent="0.25">
      <c r="B50" s="77"/>
      <c r="C50" s="61" t="s">
        <v>27</v>
      </c>
      <c r="D50" s="75">
        <v>54</v>
      </c>
      <c r="E50" s="58" t="s">
        <v>8</v>
      </c>
      <c r="F50" s="30">
        <v>0.32600000000000001</v>
      </c>
      <c r="G50" s="31">
        <v>66.209999999999994</v>
      </c>
      <c r="H50" s="19">
        <f t="shared" si="6"/>
        <v>1165.5608399999999</v>
      </c>
      <c r="I50" s="20">
        <f>H50/12/I10</f>
        <v>7.8075696314456808E-3</v>
      </c>
    </row>
    <row r="51" spans="2:10" ht="21.75" customHeight="1" x14ac:dyDescent="0.25">
      <c r="B51" s="77"/>
      <c r="C51" s="52" t="s">
        <v>70</v>
      </c>
      <c r="D51" s="51"/>
      <c r="E51" s="32"/>
      <c r="F51" s="25"/>
      <c r="G51" s="33"/>
      <c r="H51" s="27"/>
      <c r="I51" s="28">
        <f>SUM(I52:I58)</f>
        <v>6.0332405235588062</v>
      </c>
    </row>
    <row r="52" spans="2:10" s="67" customFormat="1" ht="21.75" customHeight="1" x14ac:dyDescent="0.25">
      <c r="B52" s="77"/>
      <c r="C52" s="61" t="s">
        <v>71</v>
      </c>
      <c r="D52" s="75">
        <v>5</v>
      </c>
      <c r="E52" s="58" t="s">
        <v>16</v>
      </c>
      <c r="F52" s="30">
        <v>15.439</v>
      </c>
      <c r="G52" s="31">
        <v>120</v>
      </c>
      <c r="H52" s="19">
        <f t="shared" ref="H52:H57" si="8">D52*F52*G52</f>
        <v>9263.4</v>
      </c>
      <c r="I52" s="20">
        <f>H52/12/I10</f>
        <v>6.2051364494996174E-2</v>
      </c>
    </row>
    <row r="53" spans="2:10" s="67" customFormat="1" ht="21.75" customHeight="1" x14ac:dyDescent="0.25">
      <c r="B53" s="77"/>
      <c r="C53" s="61" t="s">
        <v>72</v>
      </c>
      <c r="D53" s="75">
        <v>60</v>
      </c>
      <c r="E53" s="58" t="s">
        <v>8</v>
      </c>
      <c r="F53" s="30">
        <v>5.6319999999999997</v>
      </c>
      <c r="G53" s="31">
        <v>1960</v>
      </c>
      <c r="H53" s="19">
        <f t="shared" si="8"/>
        <v>662323.19999999995</v>
      </c>
      <c r="I53" s="20">
        <f>H53/12/I10</f>
        <v>4.4366062457296733</v>
      </c>
    </row>
    <row r="54" spans="2:10" s="67" customFormat="1" ht="21.75" customHeight="1" x14ac:dyDescent="0.25">
      <c r="B54" s="77"/>
      <c r="C54" s="61" t="s">
        <v>28</v>
      </c>
      <c r="D54" s="75">
        <v>8</v>
      </c>
      <c r="E54" s="58" t="s">
        <v>8</v>
      </c>
      <c r="F54" s="30">
        <v>5.6319999999999997</v>
      </c>
      <c r="G54" s="31">
        <v>1960</v>
      </c>
      <c r="H54" s="19">
        <f t="shared" si="8"/>
        <v>88309.759999999995</v>
      </c>
      <c r="I54" s="20">
        <f>H54/12/I10</f>
        <v>0.59154749943062312</v>
      </c>
    </row>
    <row r="55" spans="2:10" s="67" customFormat="1" ht="21.75" customHeight="1" x14ac:dyDescent="0.25">
      <c r="B55" s="77"/>
      <c r="C55" s="61" t="s">
        <v>73</v>
      </c>
      <c r="D55" s="75">
        <v>60</v>
      </c>
      <c r="E55" s="58" t="s">
        <v>8</v>
      </c>
      <c r="F55" s="30">
        <v>1.798</v>
      </c>
      <c r="G55" s="31">
        <v>816.21</v>
      </c>
      <c r="H55" s="19">
        <f t="shared" si="8"/>
        <v>88052.734800000006</v>
      </c>
      <c r="I55" s="20">
        <f>H55/12/I10</f>
        <v>0.58982580282143005</v>
      </c>
    </row>
    <row r="56" spans="2:10" s="67" customFormat="1" ht="21.75" customHeight="1" x14ac:dyDescent="0.25">
      <c r="B56" s="77"/>
      <c r="C56" s="61" t="s">
        <v>74</v>
      </c>
      <c r="D56" s="75">
        <v>25</v>
      </c>
      <c r="E56" s="58" t="s">
        <v>8</v>
      </c>
      <c r="F56" s="30">
        <v>0.36399999999999999</v>
      </c>
      <c r="G56" s="31">
        <v>1960</v>
      </c>
      <c r="H56" s="19">
        <f t="shared" si="8"/>
        <v>17836</v>
      </c>
      <c r="I56" s="20">
        <f>H56/12/I10</f>
        <v>0.11947536942513028</v>
      </c>
    </row>
    <row r="57" spans="2:10" s="67" customFormat="1" ht="21.75" customHeight="1" x14ac:dyDescent="0.25">
      <c r="B57" s="77"/>
      <c r="C57" s="61" t="s">
        <v>75</v>
      </c>
      <c r="D57" s="75">
        <v>60</v>
      </c>
      <c r="E57" s="58" t="s">
        <v>8</v>
      </c>
      <c r="F57" s="30">
        <v>5.08</v>
      </c>
      <c r="G57" s="31">
        <v>27</v>
      </c>
      <c r="H57" s="19">
        <f t="shared" si="8"/>
        <v>8229.6</v>
      </c>
      <c r="I57" s="20">
        <f>H57/12/I10</f>
        <v>5.5126401671958529E-2</v>
      </c>
    </row>
    <row r="58" spans="2:10" s="67" customFormat="1" ht="21.75" customHeight="1" x14ac:dyDescent="0.25">
      <c r="B58" s="77"/>
      <c r="C58" s="61" t="s">
        <v>76</v>
      </c>
      <c r="D58" s="75">
        <v>17</v>
      </c>
      <c r="E58" s="58" t="s">
        <v>8</v>
      </c>
      <c r="F58" s="30">
        <v>0.65</v>
      </c>
      <c r="G58" s="31">
        <v>2413</v>
      </c>
      <c r="H58" s="19">
        <f t="shared" ref="H58" si="9">D58*F58*G58</f>
        <v>26663.65</v>
      </c>
      <c r="I58" s="20">
        <f>H58/12/I10</f>
        <v>0.17860783998499524</v>
      </c>
      <c r="J58" s="67" t="s">
        <v>104</v>
      </c>
    </row>
    <row r="59" spans="2:10" ht="35.25" customHeight="1" x14ac:dyDescent="0.25">
      <c r="B59" s="79" t="s">
        <v>29</v>
      </c>
      <c r="C59" s="47" t="s">
        <v>108</v>
      </c>
      <c r="D59" s="53"/>
      <c r="E59" s="34"/>
      <c r="F59" s="34"/>
      <c r="G59" s="35"/>
      <c r="H59" s="35"/>
      <c r="I59" s="18">
        <f>SUM(I60:I61)</f>
        <v>4.88</v>
      </c>
    </row>
    <row r="60" spans="2:10" ht="42.75" customHeight="1" x14ac:dyDescent="0.25">
      <c r="B60" s="79"/>
      <c r="C60" s="45" t="s">
        <v>105</v>
      </c>
      <c r="D60" s="61" t="s">
        <v>106</v>
      </c>
      <c r="E60" s="29" t="s">
        <v>31</v>
      </c>
      <c r="F60" s="30">
        <v>522.5</v>
      </c>
      <c r="G60" s="31">
        <v>1080</v>
      </c>
      <c r="H60" s="19">
        <v>564301.07999999996</v>
      </c>
      <c r="I60" s="20">
        <f>H60/12/I10</f>
        <v>3.78</v>
      </c>
    </row>
    <row r="61" spans="2:10" ht="22.5" customHeight="1" x14ac:dyDescent="0.25">
      <c r="B61" s="77"/>
      <c r="C61" s="57" t="s">
        <v>107</v>
      </c>
      <c r="D61" s="61" t="s">
        <v>106</v>
      </c>
      <c r="E61" s="29" t="s">
        <v>31</v>
      </c>
      <c r="F61" s="30">
        <v>304.10000000000002</v>
      </c>
      <c r="G61" s="31">
        <v>540</v>
      </c>
      <c r="H61" s="19">
        <v>164214.6</v>
      </c>
      <c r="I61" s="20">
        <v>1.1000000000000001</v>
      </c>
    </row>
    <row r="62" spans="2:10" ht="27.75" customHeight="1" x14ac:dyDescent="0.25">
      <c r="B62" s="77" t="s">
        <v>30</v>
      </c>
      <c r="C62" s="47" t="s">
        <v>110</v>
      </c>
      <c r="D62" s="53"/>
      <c r="E62" s="34"/>
      <c r="F62" s="34"/>
      <c r="G62" s="35"/>
      <c r="H62" s="35"/>
      <c r="I62" s="18">
        <f>SUM(I63:I66)</f>
        <v>0.16216322397178218</v>
      </c>
    </row>
    <row r="63" spans="2:10" s="67" customFormat="1" ht="21.75" customHeight="1" x14ac:dyDescent="0.25">
      <c r="B63" s="77"/>
      <c r="C63" s="61" t="s">
        <v>88</v>
      </c>
      <c r="D63" s="70">
        <v>12</v>
      </c>
      <c r="E63" s="68" t="s">
        <v>16</v>
      </c>
      <c r="F63" s="71">
        <f>[2]работы!$Q$15</f>
        <v>103.32398928046831</v>
      </c>
      <c r="G63" s="68">
        <v>6</v>
      </c>
      <c r="H63" s="65">
        <f>D63*F63*G63</f>
        <v>7439.3272281937188</v>
      </c>
      <c r="I63" s="66">
        <f>H63/$I$10/12</f>
        <v>4.9832718595137653E-2</v>
      </c>
    </row>
    <row r="64" spans="2:10" s="67" customFormat="1" ht="21.75" customHeight="1" x14ac:dyDescent="0.25">
      <c r="B64" s="77"/>
      <c r="C64" s="61" t="s">
        <v>89</v>
      </c>
      <c r="D64" s="70">
        <v>2</v>
      </c>
      <c r="E64" s="68" t="s">
        <v>16</v>
      </c>
      <c r="F64" s="71">
        <f>[2]работы!$S$15</f>
        <v>243.11526889521954</v>
      </c>
      <c r="G64" s="68">
        <v>6</v>
      </c>
      <c r="H64" s="65">
        <f>D64*F64*G64</f>
        <v>2917.3832267426346</v>
      </c>
      <c r="I64" s="66">
        <f>H64/$I$10/12</f>
        <v>1.9542242586328487E-2</v>
      </c>
    </row>
    <row r="65" spans="2:10" s="67" customFormat="1" ht="21.75" customHeight="1" x14ac:dyDescent="0.25">
      <c r="B65" s="77"/>
      <c r="C65" s="61" t="s">
        <v>90</v>
      </c>
      <c r="D65" s="70">
        <v>0.25</v>
      </c>
      <c r="E65" s="68" t="s">
        <v>16</v>
      </c>
      <c r="F65" s="71">
        <f>[2]работы!$U$15</f>
        <v>303.89408611902445</v>
      </c>
      <c r="G65" s="68">
        <v>6</v>
      </c>
      <c r="H65" s="65">
        <f>D65*F65*G65</f>
        <v>455.84112917853668</v>
      </c>
      <c r="I65" s="66">
        <f>H65/$I$10/12</f>
        <v>3.0534754041138261E-3</v>
      </c>
    </row>
    <row r="66" spans="2:10" s="67" customFormat="1" ht="21.75" customHeight="1" x14ac:dyDescent="0.25">
      <c r="B66" s="77"/>
      <c r="C66" s="61" t="s">
        <v>20</v>
      </c>
      <c r="D66" s="70">
        <v>1</v>
      </c>
      <c r="E66" s="68" t="s">
        <v>11</v>
      </c>
      <c r="F66" s="71">
        <f>[3]работы!$O$14</f>
        <v>1488.4608299707315</v>
      </c>
      <c r="G66" s="68">
        <v>9</v>
      </c>
      <c r="H66" s="65">
        <f>D66*F66*G66</f>
        <v>13396.147469736585</v>
      </c>
      <c r="I66" s="66">
        <f>H66/$I$10/12</f>
        <v>8.9734787386202219E-2</v>
      </c>
    </row>
    <row r="67" spans="2:10" ht="30" customHeight="1" x14ac:dyDescent="0.25">
      <c r="B67" s="21" t="s">
        <v>32</v>
      </c>
      <c r="C67" s="49" t="s">
        <v>77</v>
      </c>
      <c r="D67" s="44"/>
      <c r="E67" s="11"/>
      <c r="F67" s="11"/>
      <c r="G67" s="11"/>
      <c r="H67" s="11"/>
      <c r="I67" s="14">
        <f>I68</f>
        <v>3.0143482978979945E-2</v>
      </c>
    </row>
    <row r="68" spans="2:10" ht="38.25" customHeight="1" x14ac:dyDescent="0.25">
      <c r="B68" s="80"/>
      <c r="C68" s="45" t="s">
        <v>109</v>
      </c>
      <c r="D68" s="30">
        <v>2</v>
      </c>
      <c r="E68" s="30" t="s">
        <v>11</v>
      </c>
      <c r="F68" s="30">
        <v>250</v>
      </c>
      <c r="G68" s="30">
        <v>9</v>
      </c>
      <c r="H68" s="30">
        <f t="shared" ref="H68" si="10">D68*F68*G68</f>
        <v>4500</v>
      </c>
      <c r="I68" s="20">
        <f>H68/12/I10</f>
        <v>3.0143482978979945E-2</v>
      </c>
    </row>
    <row r="69" spans="2:10" ht="28.5" customHeight="1" x14ac:dyDescent="0.25">
      <c r="B69" s="77" t="s">
        <v>111</v>
      </c>
      <c r="C69" s="49" t="s">
        <v>78</v>
      </c>
      <c r="D69" s="44"/>
      <c r="E69" s="11"/>
      <c r="F69" s="11"/>
      <c r="G69" s="11"/>
      <c r="H69" s="11"/>
      <c r="I69" s="14">
        <f>I70</f>
        <v>2.1703307744865561</v>
      </c>
    </row>
    <row r="70" spans="2:10" ht="21.75" customHeight="1" x14ac:dyDescent="0.25">
      <c r="B70" s="77"/>
      <c r="C70" s="54" t="s">
        <v>79</v>
      </c>
      <c r="D70" s="117">
        <v>12</v>
      </c>
      <c r="E70" s="117" t="s">
        <v>11</v>
      </c>
      <c r="F70" s="117">
        <v>3000</v>
      </c>
      <c r="G70" s="117">
        <v>9</v>
      </c>
      <c r="H70" s="117">
        <f>D70*F70*G70</f>
        <v>324000</v>
      </c>
      <c r="I70" s="117">
        <f>H70/I10/12</f>
        <v>2.1703307744865561</v>
      </c>
    </row>
    <row r="71" spans="2:10" ht="29.25" customHeight="1" x14ac:dyDescent="0.25">
      <c r="B71" s="88"/>
      <c r="C71" s="54" t="s">
        <v>80</v>
      </c>
      <c r="D71" s="118"/>
      <c r="E71" s="118"/>
      <c r="F71" s="118"/>
      <c r="G71" s="118"/>
      <c r="H71" s="118"/>
      <c r="I71" s="118"/>
    </row>
    <row r="72" spans="2:10" ht="21.75" customHeight="1" x14ac:dyDescent="0.25">
      <c r="B72" s="22"/>
      <c r="C72" s="45" t="s">
        <v>81</v>
      </c>
      <c r="D72" s="118"/>
      <c r="E72" s="118"/>
      <c r="F72" s="118"/>
      <c r="G72" s="118"/>
      <c r="H72" s="118"/>
      <c r="I72" s="118"/>
    </row>
    <row r="73" spans="2:10" ht="21.75" customHeight="1" x14ac:dyDescent="0.25">
      <c r="B73" s="84"/>
      <c r="C73" s="85"/>
      <c r="D73" s="86"/>
      <c r="E73" s="86"/>
      <c r="F73" s="86"/>
      <c r="G73" s="86"/>
      <c r="H73" s="83"/>
      <c r="I73" s="38">
        <f>I69+I67+I32+I13+I11</f>
        <v>23.317217965657456</v>
      </c>
    </row>
    <row r="74" spans="2:10" ht="27.75" customHeight="1" x14ac:dyDescent="0.25">
      <c r="B74" s="111" t="s">
        <v>33</v>
      </c>
      <c r="C74" s="112"/>
      <c r="D74" s="112"/>
      <c r="E74" s="112"/>
      <c r="F74" s="112"/>
      <c r="G74" s="112"/>
      <c r="H74" s="113"/>
      <c r="I74" s="59">
        <v>23.32</v>
      </c>
      <c r="J74" t="s">
        <v>114</v>
      </c>
    </row>
    <row r="75" spans="2:10" ht="28.5" customHeight="1" x14ac:dyDescent="0.25">
      <c r="B75" s="119" t="s">
        <v>34</v>
      </c>
      <c r="C75" s="120"/>
      <c r="D75" s="37"/>
      <c r="E75" s="114" t="s">
        <v>35</v>
      </c>
      <c r="F75" s="115"/>
      <c r="G75" s="115"/>
      <c r="H75" s="116"/>
      <c r="I75" s="38">
        <f>I74*I10</f>
        <v>290112.46000000002</v>
      </c>
    </row>
    <row r="76" spans="2:10" ht="23.25" customHeight="1" x14ac:dyDescent="0.25">
      <c r="B76" s="108" t="s">
        <v>36</v>
      </c>
      <c r="C76" s="109"/>
      <c r="D76" s="109"/>
      <c r="E76" s="109"/>
      <c r="F76" s="109"/>
      <c r="G76" s="109"/>
      <c r="H76" s="110"/>
      <c r="I76" s="38"/>
    </row>
    <row r="77" spans="2:10" ht="21.75" customHeight="1" x14ac:dyDescent="0.25"/>
    <row r="78" spans="2:10" ht="38.25" customHeight="1" x14ac:dyDescent="0.4">
      <c r="B78" s="39" t="s">
        <v>37</v>
      </c>
      <c r="C78" s="107" t="s">
        <v>38</v>
      </c>
      <c r="D78" s="107"/>
      <c r="E78" s="107"/>
      <c r="F78" s="107"/>
    </row>
    <row r="79" spans="2:10" ht="17.25" customHeight="1" x14ac:dyDescent="0.25">
      <c r="B79" s="40"/>
      <c r="C79" s="40"/>
      <c r="D79" s="40"/>
      <c r="E79" s="40"/>
      <c r="F79" s="40"/>
    </row>
    <row r="80" spans="2:10" ht="21.75" customHeight="1" x14ac:dyDescent="0.25">
      <c r="B80" s="40"/>
      <c r="C80" s="41" t="s">
        <v>39</v>
      </c>
      <c r="D80" s="40"/>
      <c r="E80" s="40"/>
      <c r="F80" s="40"/>
    </row>
    <row r="81" spans="2:6" ht="21.75" customHeight="1" x14ac:dyDescent="0.25">
      <c r="B81" s="40"/>
      <c r="C81" s="42" t="s">
        <v>40</v>
      </c>
      <c r="D81" s="40"/>
      <c r="E81" s="40"/>
      <c r="F81" s="40"/>
    </row>
    <row r="82" spans="2:6" ht="21.75" customHeight="1" x14ac:dyDescent="0.25">
      <c r="B82" s="40"/>
      <c r="C82" s="42" t="s">
        <v>41</v>
      </c>
      <c r="D82" s="40"/>
      <c r="E82" s="40"/>
      <c r="F82" s="40"/>
    </row>
    <row r="83" spans="2:6" ht="21.75" customHeight="1" x14ac:dyDescent="0.25">
      <c r="B83" s="40"/>
      <c r="C83" s="42" t="s">
        <v>42</v>
      </c>
      <c r="D83" s="40"/>
      <c r="E83" s="40"/>
      <c r="F83" s="40"/>
    </row>
    <row r="84" spans="2:6" ht="21.75" customHeight="1" x14ac:dyDescent="0.25">
      <c r="B84" s="40"/>
      <c r="C84" s="43" t="s">
        <v>43</v>
      </c>
      <c r="D84" s="40"/>
      <c r="E84" s="40"/>
      <c r="F84" s="40"/>
    </row>
    <row r="85" spans="2:6" ht="21.75" customHeight="1" x14ac:dyDescent="0.25">
      <c r="B85" s="40"/>
      <c r="C85" s="43" t="s">
        <v>44</v>
      </c>
      <c r="D85" s="40"/>
      <c r="E85" s="40"/>
      <c r="F85" s="40"/>
    </row>
    <row r="86" spans="2:6" ht="21.75" customHeight="1" x14ac:dyDescent="0.25">
      <c r="B86" s="40"/>
      <c r="C86" s="43" t="s">
        <v>45</v>
      </c>
      <c r="D86" s="40"/>
      <c r="E86" s="40"/>
      <c r="F86" s="40"/>
    </row>
    <row r="87" spans="2:6" ht="21.75" customHeight="1" x14ac:dyDescent="0.25">
      <c r="B87" s="40"/>
      <c r="C87" s="43" t="s">
        <v>46</v>
      </c>
      <c r="D87" s="40"/>
      <c r="E87" s="40"/>
      <c r="F87" s="40"/>
    </row>
  </sheetData>
  <mergeCells count="14">
    <mergeCell ref="G1:I1"/>
    <mergeCell ref="D2:I6"/>
    <mergeCell ref="B7:I7"/>
    <mergeCell ref="C78:F78"/>
    <mergeCell ref="B76:H76"/>
    <mergeCell ref="B74:H74"/>
    <mergeCell ref="E75:H75"/>
    <mergeCell ref="D70:D72"/>
    <mergeCell ref="E70:E72"/>
    <mergeCell ref="F70:F72"/>
    <mergeCell ref="G70:G72"/>
    <mergeCell ref="H70:H72"/>
    <mergeCell ref="I70:I72"/>
    <mergeCell ref="B75:C75"/>
  </mergeCells>
  <hyperlinks>
    <hyperlink ref="C87" r:id="rId1" display="../../../Temp/Договор страхования_Имущество.doc"/>
  </hyperlinks>
  <pageMargins left="0.7" right="0.7" top="0.75" bottom="0.75" header="0.3" footer="0.3"/>
  <pageSetup paperSize="9" scale="6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67" zoomScaleNormal="100" workbookViewId="0">
      <selection activeCell="F88" sqref="F88"/>
    </sheetView>
  </sheetViews>
  <sheetFormatPr defaultRowHeight="15" x14ac:dyDescent="0.25"/>
  <cols>
    <col min="2" max="2" width="115.28515625" customWidth="1"/>
    <col min="3" max="3" width="14.85546875" customWidth="1"/>
    <col min="4" max="4" width="7.42578125" customWidth="1"/>
    <col min="5" max="5" width="11.28515625" customWidth="1"/>
    <col min="8" max="8" width="13.85546875" customWidth="1"/>
    <col min="9" max="9" width="13.28515625" customWidth="1"/>
  </cols>
  <sheetData>
    <row r="1" spans="1:9" ht="15" customHeight="1" x14ac:dyDescent="0.25">
      <c r="E1" s="81"/>
      <c r="F1" s="81"/>
      <c r="G1" s="102" t="s">
        <v>112</v>
      </c>
      <c r="H1" s="103"/>
      <c r="I1" s="103"/>
    </row>
    <row r="2" spans="1:9" ht="15" customHeight="1" x14ac:dyDescent="0.25">
      <c r="D2" s="104" t="s">
        <v>116</v>
      </c>
      <c r="E2" s="105"/>
      <c r="F2" s="105"/>
      <c r="G2" s="105"/>
      <c r="H2" s="105"/>
      <c r="I2" s="105"/>
    </row>
    <row r="3" spans="1:9" x14ac:dyDescent="0.25">
      <c r="D3" s="105"/>
      <c r="E3" s="105"/>
      <c r="F3" s="105"/>
      <c r="G3" s="105"/>
      <c r="H3" s="105"/>
      <c r="I3" s="105"/>
    </row>
    <row r="4" spans="1:9" x14ac:dyDescent="0.25">
      <c r="D4" s="105"/>
      <c r="E4" s="105"/>
      <c r="F4" s="105"/>
      <c r="G4" s="105"/>
      <c r="H4" s="105"/>
      <c r="I4" s="105"/>
    </row>
    <row r="5" spans="1:9" ht="125.25" customHeight="1" x14ac:dyDescent="0.25">
      <c r="A5" s="36"/>
      <c r="B5" s="82"/>
      <c r="C5" s="82"/>
      <c r="D5" s="105"/>
      <c r="E5" s="105"/>
      <c r="F5" s="105"/>
      <c r="G5" s="105"/>
      <c r="H5" s="105"/>
      <c r="I5" s="105"/>
    </row>
    <row r="6" spans="1:9" ht="29.25" customHeight="1" x14ac:dyDescent="0.25">
      <c r="A6" s="106" t="s">
        <v>113</v>
      </c>
      <c r="B6" s="106"/>
      <c r="C6" s="106"/>
      <c r="D6" s="106"/>
      <c r="E6" s="106"/>
      <c r="F6" s="106"/>
      <c r="G6" s="106"/>
      <c r="H6" s="106"/>
      <c r="I6" s="106"/>
    </row>
    <row r="7" spans="1:9" ht="15.75" thickBot="1" x14ac:dyDescent="0.3"/>
    <row r="8" spans="1:9" ht="56.25" x14ac:dyDescent="0.25">
      <c r="A8" s="89"/>
      <c r="B8" s="1" t="s">
        <v>0</v>
      </c>
      <c r="C8" s="136" t="s">
        <v>1</v>
      </c>
      <c r="D8" s="137"/>
      <c r="E8" s="1" t="s">
        <v>2</v>
      </c>
      <c r="F8" s="2" t="s">
        <v>3</v>
      </c>
      <c r="G8" s="3" t="s">
        <v>4</v>
      </c>
      <c r="H8" s="1" t="s">
        <v>5</v>
      </c>
      <c r="I8" s="4" t="s">
        <v>6</v>
      </c>
    </row>
    <row r="9" spans="1:9" ht="22.5" customHeight="1" x14ac:dyDescent="0.25">
      <c r="A9" s="5"/>
      <c r="B9" s="93" t="s">
        <v>7</v>
      </c>
      <c r="C9" s="138"/>
      <c r="D9" s="122"/>
      <c r="E9" s="7" t="s">
        <v>8</v>
      </c>
      <c r="F9" s="8"/>
      <c r="G9" s="9"/>
      <c r="H9" s="6"/>
      <c r="I9" s="10">
        <v>12440.5</v>
      </c>
    </row>
    <row r="10" spans="1:9" ht="21.75" customHeight="1" x14ac:dyDescent="0.25">
      <c r="A10" s="21" t="s">
        <v>9</v>
      </c>
      <c r="B10" s="49" t="s">
        <v>10</v>
      </c>
      <c r="C10" s="94"/>
      <c r="D10" s="12"/>
      <c r="E10" s="12"/>
      <c r="F10" s="12"/>
      <c r="G10" s="12"/>
      <c r="H10" s="13"/>
      <c r="I10" s="14">
        <f>I11</f>
        <v>0.1375933406588434</v>
      </c>
    </row>
    <row r="11" spans="1:9" s="67" customFormat="1" ht="76.5" x14ac:dyDescent="0.25">
      <c r="A11" s="77"/>
      <c r="B11" s="61" t="s">
        <v>47</v>
      </c>
      <c r="C11" s="135">
        <v>4</v>
      </c>
      <c r="D11" s="122"/>
      <c r="E11" s="62" t="s">
        <v>11</v>
      </c>
      <c r="F11" s="63">
        <f>[4]работы!$G$11</f>
        <v>570.5766514887805</v>
      </c>
      <c r="G11" s="64">
        <v>9</v>
      </c>
      <c r="H11" s="65">
        <f>C11*F11*G11</f>
        <v>20540.759453596096</v>
      </c>
      <c r="I11" s="66">
        <f>H11/12/I9</f>
        <v>0.1375933406588434</v>
      </c>
    </row>
    <row r="12" spans="1:9" ht="25.5" x14ac:dyDescent="0.25">
      <c r="A12" s="21" t="s">
        <v>12</v>
      </c>
      <c r="B12" s="49" t="s">
        <v>48</v>
      </c>
      <c r="C12" s="95"/>
      <c r="D12" s="11"/>
      <c r="E12" s="11"/>
      <c r="F12" s="11"/>
      <c r="G12" s="11"/>
      <c r="H12" s="11"/>
      <c r="I12" s="48">
        <f>I13+I17+I19+I24+I29</f>
        <v>4.5869187817591195</v>
      </c>
    </row>
    <row r="13" spans="1:9" x14ac:dyDescent="0.25">
      <c r="A13" s="78" t="s">
        <v>13</v>
      </c>
      <c r="B13" s="47" t="s">
        <v>14</v>
      </c>
      <c r="C13" s="96"/>
      <c r="D13" s="16"/>
      <c r="E13" s="16"/>
      <c r="F13" s="16"/>
      <c r="G13" s="16"/>
      <c r="H13" s="17"/>
      <c r="I13" s="18">
        <f>SUM(I14:I16)</f>
        <v>0.33490518232320449</v>
      </c>
    </row>
    <row r="14" spans="1:9" s="67" customFormat="1" x14ac:dyDescent="0.25">
      <c r="A14" s="77"/>
      <c r="B14" s="61" t="s">
        <v>49</v>
      </c>
      <c r="C14" s="121">
        <v>3</v>
      </c>
      <c r="D14" s="122"/>
      <c r="E14" s="68" t="s">
        <v>11</v>
      </c>
      <c r="F14" s="30">
        <f>[5]работы!$Y$15</f>
        <v>60.778817223804886</v>
      </c>
      <c r="G14" s="64">
        <v>9</v>
      </c>
      <c r="H14" s="65">
        <f>C14*F14*G14</f>
        <v>1641.0280650427319</v>
      </c>
      <c r="I14" s="66">
        <f>H14/$I$9/12</f>
        <v>1.0992511454809775E-2</v>
      </c>
    </row>
    <row r="15" spans="1:9" s="67" customFormat="1" x14ac:dyDescent="0.25">
      <c r="A15" s="77"/>
      <c r="B15" s="61" t="s">
        <v>15</v>
      </c>
      <c r="C15" s="121">
        <v>2</v>
      </c>
      <c r="D15" s="122"/>
      <c r="E15" s="68" t="s">
        <v>11</v>
      </c>
      <c r="F15" s="30">
        <f>[5]работы!$AA$15</f>
        <v>60.778817223804886</v>
      </c>
      <c r="G15" s="64">
        <v>9</v>
      </c>
      <c r="H15" s="65">
        <f>C15*F15*G15</f>
        <v>1094.0187100284879</v>
      </c>
      <c r="I15" s="66">
        <f t="shared" ref="I15:I18" si="0">H15/$I$9/12</f>
        <v>7.3283409698731818E-3</v>
      </c>
    </row>
    <row r="16" spans="1:9" s="67" customFormat="1" x14ac:dyDescent="0.25">
      <c r="A16" s="77"/>
      <c r="B16" s="61" t="s">
        <v>50</v>
      </c>
      <c r="C16" s="121">
        <v>2</v>
      </c>
      <c r="D16" s="122"/>
      <c r="E16" s="68" t="s">
        <v>82</v>
      </c>
      <c r="F16" s="30">
        <f>[5]работы!$AC$15</f>
        <v>109.40187100284879</v>
      </c>
      <c r="G16" s="69">
        <v>216</v>
      </c>
      <c r="H16" s="65">
        <f>C16*F16*G16</f>
        <v>47261.608273230682</v>
      </c>
      <c r="I16" s="66">
        <f t="shared" si="0"/>
        <v>0.31658432989852153</v>
      </c>
    </row>
    <row r="17" spans="1:9" s="46" customFormat="1" ht="31.5" customHeight="1" x14ac:dyDescent="0.25">
      <c r="A17" s="79" t="s">
        <v>52</v>
      </c>
      <c r="B17" s="47" t="s">
        <v>51</v>
      </c>
      <c r="C17" s="96"/>
      <c r="D17" s="16"/>
      <c r="E17" s="16"/>
      <c r="F17" s="16"/>
      <c r="G17" s="16"/>
      <c r="H17" s="16"/>
      <c r="I17" s="18">
        <f>I18</f>
        <v>1.7443028817169728</v>
      </c>
    </row>
    <row r="18" spans="1:9" s="46" customFormat="1" ht="51" customHeight="1" x14ac:dyDescent="0.25">
      <c r="A18" s="80"/>
      <c r="B18" s="61" t="s">
        <v>99</v>
      </c>
      <c r="C18" s="121">
        <v>2</v>
      </c>
      <c r="D18" s="122"/>
      <c r="E18" s="68" t="s">
        <v>100</v>
      </c>
      <c r="F18" s="30">
        <v>600</v>
      </c>
      <c r="G18" s="64">
        <v>217</v>
      </c>
      <c r="H18" s="65">
        <f>F18*G18*C18</f>
        <v>260400</v>
      </c>
      <c r="I18" s="66">
        <f t="shared" si="0"/>
        <v>1.7443028817169728</v>
      </c>
    </row>
    <row r="19" spans="1:9" ht="29.25" customHeight="1" x14ac:dyDescent="0.25">
      <c r="A19" s="78" t="s">
        <v>17</v>
      </c>
      <c r="B19" s="47" t="s">
        <v>91</v>
      </c>
      <c r="C19" s="96"/>
      <c r="D19" s="16"/>
      <c r="E19" s="15"/>
      <c r="F19" s="15"/>
      <c r="G19" s="15"/>
      <c r="H19" s="15"/>
      <c r="I19" s="18">
        <f>SUM(I20:I23)</f>
        <v>1.4115198968083511</v>
      </c>
    </row>
    <row r="20" spans="1:9" s="67" customFormat="1" ht="71.25" customHeight="1" x14ac:dyDescent="0.25">
      <c r="A20" s="77"/>
      <c r="B20" s="61" t="s">
        <v>92</v>
      </c>
      <c r="C20" s="121">
        <v>2</v>
      </c>
      <c r="D20" s="122"/>
      <c r="E20" s="68" t="s">
        <v>82</v>
      </c>
      <c r="F20" s="71">
        <f>[5]работы!$G$15</f>
        <v>364.67290334282927</v>
      </c>
      <c r="G20" s="68">
        <v>216</v>
      </c>
      <c r="H20" s="65">
        <f>C20*F20*G20</f>
        <v>157538.69424410225</v>
      </c>
      <c r="I20" s="66">
        <f>H20/$I$9/12</f>
        <v>1.0552810996617381</v>
      </c>
    </row>
    <row r="21" spans="1:9" s="67" customFormat="1" ht="40.5" customHeight="1" x14ac:dyDescent="0.25">
      <c r="A21" s="90"/>
      <c r="B21" s="61" t="s">
        <v>53</v>
      </c>
      <c r="C21" s="121">
        <v>6</v>
      </c>
      <c r="D21" s="122"/>
      <c r="E21" s="68" t="s">
        <v>11</v>
      </c>
      <c r="F21" s="71">
        <f>[5]работы!$I$15</f>
        <v>151.94704305951223</v>
      </c>
      <c r="G21" s="68">
        <v>9</v>
      </c>
      <c r="H21" s="65">
        <f>C21*F21*G21</f>
        <v>8205.1403252136606</v>
      </c>
      <c r="I21" s="66">
        <f t="shared" ref="I21:I23" si="1">H21/$I$9/12</f>
        <v>5.4962557274048883E-2</v>
      </c>
    </row>
    <row r="22" spans="1:9" s="67" customFormat="1" ht="22.5" customHeight="1" x14ac:dyDescent="0.25">
      <c r="A22" s="91"/>
      <c r="B22" s="61" t="s">
        <v>93</v>
      </c>
      <c r="C22" s="121">
        <v>1</v>
      </c>
      <c r="D22" s="122"/>
      <c r="E22" s="68" t="s">
        <v>94</v>
      </c>
      <c r="F22" s="71">
        <f>[5]работы!$O$15</f>
        <v>1215.5763444760978</v>
      </c>
      <c r="G22" s="68">
        <v>1</v>
      </c>
      <c r="H22" s="65">
        <f>C22*F22*G22</f>
        <v>1215.5763444760978</v>
      </c>
      <c r="I22" s="66">
        <f t="shared" si="1"/>
        <v>8.1426010776368702E-3</v>
      </c>
    </row>
    <row r="23" spans="1:9" s="67" customFormat="1" ht="22.5" customHeight="1" x14ac:dyDescent="0.25">
      <c r="A23" s="91"/>
      <c r="B23" s="61" t="s">
        <v>95</v>
      </c>
      <c r="C23" s="121">
        <v>1</v>
      </c>
      <c r="D23" s="122"/>
      <c r="E23" s="68" t="s">
        <v>11</v>
      </c>
      <c r="F23" s="71">
        <f>[5]работы!$W$15</f>
        <v>4862.3053779043912</v>
      </c>
      <c r="G23" s="68">
        <v>9</v>
      </c>
      <c r="H23" s="65">
        <f>C23*F23*G23</f>
        <v>43760.748401139521</v>
      </c>
      <c r="I23" s="66">
        <f t="shared" si="1"/>
        <v>0.29313363879492732</v>
      </c>
    </row>
    <row r="24" spans="1:9" ht="27" customHeight="1" x14ac:dyDescent="0.25">
      <c r="A24" s="77" t="s">
        <v>96</v>
      </c>
      <c r="B24" s="47" t="s">
        <v>18</v>
      </c>
      <c r="C24" s="96"/>
      <c r="D24" s="16"/>
      <c r="E24" s="15"/>
      <c r="F24" s="15"/>
      <c r="G24" s="15"/>
      <c r="H24" s="15"/>
      <c r="I24" s="18">
        <f>SUM(I25:I28)</f>
        <v>0.90813701814274972</v>
      </c>
    </row>
    <row r="25" spans="1:9" s="67" customFormat="1" ht="51.75" customHeight="1" x14ac:dyDescent="0.25">
      <c r="A25" s="80"/>
      <c r="B25" s="61" t="s">
        <v>54</v>
      </c>
      <c r="C25" s="121">
        <v>2</v>
      </c>
      <c r="D25" s="122"/>
      <c r="E25" s="68" t="s">
        <v>11</v>
      </c>
      <c r="F25" s="71">
        <f>[6]работы!$G$14</f>
        <v>2976.9216599414631</v>
      </c>
      <c r="G25" s="68">
        <v>9</v>
      </c>
      <c r="H25" s="65">
        <f>C25*F25*G25</f>
        <v>53584.589878946339</v>
      </c>
      <c r="I25" s="66">
        <f>H25/$I$9/12</f>
        <v>0.35893914954480888</v>
      </c>
    </row>
    <row r="26" spans="1:9" s="67" customFormat="1" ht="40.5" customHeight="1" x14ac:dyDescent="0.25">
      <c r="A26" s="77"/>
      <c r="B26" s="61" t="s">
        <v>55</v>
      </c>
      <c r="C26" s="121">
        <v>3</v>
      </c>
      <c r="D26" s="122"/>
      <c r="E26" s="68" t="s">
        <v>19</v>
      </c>
      <c r="F26" s="71">
        <f>[6]работы!$I$14</f>
        <v>876.11520749268288</v>
      </c>
      <c r="G26" s="68">
        <v>21</v>
      </c>
      <c r="H26" s="65">
        <f>C26*F26*G26</f>
        <v>55195.258072039018</v>
      </c>
      <c r="I26" s="66">
        <f t="shared" ref="I26:I28" si="2">H26/$I$9/12</f>
        <v>0.36972829382553635</v>
      </c>
    </row>
    <row r="27" spans="1:9" s="67" customFormat="1" ht="21.75" customHeight="1" x14ac:dyDescent="0.25">
      <c r="A27" s="77"/>
      <c r="B27" s="61" t="s">
        <v>56</v>
      </c>
      <c r="C27" s="121">
        <v>1</v>
      </c>
      <c r="D27" s="122"/>
      <c r="E27" s="68" t="s">
        <v>11</v>
      </c>
      <c r="F27" s="71">
        <f>[6]работы!$M$14</f>
        <v>1488.4608299707315</v>
      </c>
      <c r="G27" s="68">
        <v>9</v>
      </c>
      <c r="H27" s="65">
        <f>C27*F27*G27</f>
        <v>13396.147469736585</v>
      </c>
      <c r="I27" s="66">
        <f t="shared" si="2"/>
        <v>8.9734787386202219E-2</v>
      </c>
    </row>
    <row r="28" spans="1:9" s="67" customFormat="1" ht="26.25" customHeight="1" x14ac:dyDescent="0.25">
      <c r="A28" s="77"/>
      <c r="B28" s="61" t="s">
        <v>57</v>
      </c>
      <c r="C28" s="121">
        <v>1</v>
      </c>
      <c r="D28" s="122"/>
      <c r="E28" s="68" t="s">
        <v>11</v>
      </c>
      <c r="F28" s="71">
        <f>[6]работы!$O$14</f>
        <v>1488.4608299707315</v>
      </c>
      <c r="G28" s="68">
        <v>9</v>
      </c>
      <c r="H28" s="65">
        <f>C28*F28*G28</f>
        <v>13396.147469736585</v>
      </c>
      <c r="I28" s="66">
        <f t="shared" si="2"/>
        <v>8.9734787386202219E-2</v>
      </c>
    </row>
    <row r="29" spans="1:9" ht="25.5" customHeight="1" x14ac:dyDescent="0.25">
      <c r="A29" s="77" t="s">
        <v>83</v>
      </c>
      <c r="B29" s="47" t="s">
        <v>87</v>
      </c>
      <c r="C29" s="96"/>
      <c r="D29" s="16"/>
      <c r="E29" s="15"/>
      <c r="F29" s="15"/>
      <c r="G29" s="15"/>
      <c r="H29" s="15"/>
      <c r="I29" s="18">
        <f>I30</f>
        <v>0.18805380276784159</v>
      </c>
    </row>
    <row r="30" spans="1:9" s="67" customFormat="1" ht="57.75" customHeight="1" x14ac:dyDescent="0.25">
      <c r="A30" s="77"/>
      <c r="B30" s="61" t="s">
        <v>84</v>
      </c>
      <c r="C30" s="135">
        <v>1</v>
      </c>
      <c r="D30" s="122"/>
      <c r="E30" s="62" t="s">
        <v>85</v>
      </c>
      <c r="F30" s="63">
        <v>610.29999999999995</v>
      </c>
      <c r="G30" s="64">
        <v>46</v>
      </c>
      <c r="H30" s="65">
        <f>C30*F30*G30</f>
        <v>28073.8</v>
      </c>
      <c r="I30" s="66">
        <f>H30/$I$9/12</f>
        <v>0.18805380276784159</v>
      </c>
    </row>
    <row r="31" spans="1:9" ht="33.75" customHeight="1" x14ac:dyDescent="0.25">
      <c r="A31" s="22" t="s">
        <v>97</v>
      </c>
      <c r="B31" s="49" t="s">
        <v>58</v>
      </c>
      <c r="C31" s="94"/>
      <c r="D31" s="44"/>
      <c r="E31" s="11"/>
      <c r="F31" s="11"/>
      <c r="G31" s="11"/>
      <c r="H31" s="11"/>
      <c r="I31" s="14">
        <f>I32+I40+I58+I61</f>
        <v>15.9023520398018</v>
      </c>
    </row>
    <row r="32" spans="1:9" ht="26.25" customHeight="1" x14ac:dyDescent="0.25">
      <c r="A32" s="78" t="s">
        <v>21</v>
      </c>
      <c r="B32" s="47" t="s">
        <v>59</v>
      </c>
      <c r="C32" s="96"/>
      <c r="D32" s="16"/>
      <c r="E32" s="15"/>
      <c r="F32" s="15"/>
      <c r="G32" s="15"/>
      <c r="H32" s="15"/>
      <c r="I32" s="18">
        <f>SUM(I33:I39)</f>
        <v>4.6097891027959736</v>
      </c>
    </row>
    <row r="33" spans="1:9" s="67" customFormat="1" x14ac:dyDescent="0.25">
      <c r="A33" s="22"/>
      <c r="B33" s="61" t="s">
        <v>98</v>
      </c>
      <c r="C33" s="135">
        <v>52</v>
      </c>
      <c r="D33" s="122"/>
      <c r="E33" s="62" t="s">
        <v>8</v>
      </c>
      <c r="F33" s="63">
        <v>3.194</v>
      </c>
      <c r="G33" s="71">
        <v>1316.3</v>
      </c>
      <c r="H33" s="65">
        <f t="shared" ref="H33:H39" si="3">C33*F33*G33</f>
        <v>218621.63439999998</v>
      </c>
      <c r="I33" s="66">
        <f>H33/12/I9</f>
        <v>1.4644483367495946</v>
      </c>
    </row>
    <row r="34" spans="1:9" s="67" customFormat="1" x14ac:dyDescent="0.25">
      <c r="A34" s="87"/>
      <c r="B34" s="61" t="s">
        <v>60</v>
      </c>
      <c r="C34" s="135">
        <v>52</v>
      </c>
      <c r="D34" s="122"/>
      <c r="E34" s="62" t="s">
        <v>8</v>
      </c>
      <c r="F34" s="63">
        <v>6.2729999999999997</v>
      </c>
      <c r="G34" s="71">
        <v>1316.3</v>
      </c>
      <c r="H34" s="65">
        <f t="shared" si="3"/>
        <v>429371.79479999992</v>
      </c>
      <c r="I34" s="66">
        <f>H34/12/I9</f>
        <v>2.876169197379526</v>
      </c>
    </row>
    <row r="35" spans="1:9" s="67" customFormat="1" x14ac:dyDescent="0.25">
      <c r="A35" s="77"/>
      <c r="B35" s="61" t="s">
        <v>61</v>
      </c>
      <c r="C35" s="135">
        <v>1</v>
      </c>
      <c r="D35" s="122"/>
      <c r="E35" s="62" t="s">
        <v>8</v>
      </c>
      <c r="F35" s="63">
        <v>6.9550000000000001</v>
      </c>
      <c r="G35" s="71">
        <v>116.4</v>
      </c>
      <c r="H35" s="65">
        <f t="shared" si="3"/>
        <v>809.56200000000001</v>
      </c>
      <c r="I35" s="66">
        <f>H35/12/I9</f>
        <v>5.4228929705397687E-3</v>
      </c>
    </row>
    <row r="36" spans="1:9" s="67" customFormat="1" ht="25.5" x14ac:dyDescent="0.25">
      <c r="A36" s="77"/>
      <c r="B36" s="61" t="s">
        <v>62</v>
      </c>
      <c r="C36" s="135">
        <v>1</v>
      </c>
      <c r="D36" s="122"/>
      <c r="E36" s="62" t="s">
        <v>8</v>
      </c>
      <c r="F36" s="63">
        <v>4.3319999999999999</v>
      </c>
      <c r="G36" s="71">
        <v>116.4</v>
      </c>
      <c r="H36" s="65">
        <f t="shared" si="3"/>
        <v>504.2448</v>
      </c>
      <c r="I36" s="66">
        <f>H36/12/I9</f>
        <v>3.3777098991198103E-3</v>
      </c>
    </row>
    <row r="37" spans="1:9" s="67" customFormat="1" x14ac:dyDescent="0.25">
      <c r="A37" s="77"/>
      <c r="B37" s="61" t="s">
        <v>22</v>
      </c>
      <c r="C37" s="135">
        <v>1</v>
      </c>
      <c r="D37" s="122"/>
      <c r="E37" s="62" t="s">
        <v>8</v>
      </c>
      <c r="F37" s="63">
        <v>2768.5</v>
      </c>
      <c r="G37" s="71">
        <v>2.94</v>
      </c>
      <c r="H37" s="65">
        <f t="shared" si="3"/>
        <v>8139.3899999999994</v>
      </c>
      <c r="I37" s="66">
        <f>H37/12/I9</f>
        <v>5.4522125316506562E-2</v>
      </c>
    </row>
    <row r="38" spans="1:9" s="67" customFormat="1" x14ac:dyDescent="0.25">
      <c r="A38" s="77"/>
      <c r="B38" s="61" t="s">
        <v>63</v>
      </c>
      <c r="C38" s="135">
        <v>1</v>
      </c>
      <c r="D38" s="122"/>
      <c r="E38" s="62" t="s">
        <v>8</v>
      </c>
      <c r="F38" s="63">
        <v>2768.5</v>
      </c>
      <c r="G38" s="71">
        <v>5.55</v>
      </c>
      <c r="H38" s="65">
        <f t="shared" si="3"/>
        <v>15365.174999999999</v>
      </c>
      <c r="I38" s="66">
        <f>H38/12/I9</f>
        <v>0.10292442024034403</v>
      </c>
    </row>
    <row r="39" spans="1:9" s="67" customFormat="1" x14ac:dyDescent="0.25">
      <c r="A39" s="77"/>
      <c r="B39" s="73" t="s">
        <v>24</v>
      </c>
      <c r="C39" s="133">
        <v>1</v>
      </c>
      <c r="D39" s="122"/>
      <c r="E39" s="62" t="s">
        <v>23</v>
      </c>
      <c r="F39" s="63">
        <v>2768.5</v>
      </c>
      <c r="G39" s="71">
        <v>5.55</v>
      </c>
      <c r="H39" s="65">
        <f t="shared" si="3"/>
        <v>15365.174999999999</v>
      </c>
      <c r="I39" s="66">
        <f>H39/12/I9</f>
        <v>0.10292442024034403</v>
      </c>
    </row>
    <row r="40" spans="1:9" ht="38.25" customHeight="1" x14ac:dyDescent="0.25">
      <c r="A40" s="77" t="s">
        <v>25</v>
      </c>
      <c r="B40" s="47" t="s">
        <v>64</v>
      </c>
      <c r="C40" s="96"/>
      <c r="D40" s="16"/>
      <c r="E40" s="15"/>
      <c r="F40" s="15"/>
      <c r="G40" s="15"/>
      <c r="H40" s="15"/>
      <c r="I40" s="18">
        <f>I41+I50</f>
        <v>6.2503997130340423</v>
      </c>
    </row>
    <row r="41" spans="1:9" x14ac:dyDescent="0.25">
      <c r="A41" s="23"/>
      <c r="B41" s="52" t="s">
        <v>65</v>
      </c>
      <c r="C41" s="134"/>
      <c r="D41" s="122"/>
      <c r="E41" s="24"/>
      <c r="F41" s="25"/>
      <c r="G41" s="26"/>
      <c r="H41" s="27"/>
      <c r="I41" s="28">
        <f>SUM(I42:I49)</f>
        <v>0.70703873544739626</v>
      </c>
    </row>
    <row r="42" spans="1:9" s="67" customFormat="1" x14ac:dyDescent="0.25">
      <c r="A42" s="23"/>
      <c r="B42" s="61" t="s">
        <v>66</v>
      </c>
      <c r="C42" s="135">
        <v>54</v>
      </c>
      <c r="D42" s="122"/>
      <c r="E42" s="62" t="s">
        <v>8</v>
      </c>
      <c r="F42" s="63">
        <v>0.217</v>
      </c>
      <c r="G42" s="74">
        <v>2385</v>
      </c>
      <c r="H42" s="65">
        <f t="shared" ref="H42:H49" si="4">C42*F42*G42</f>
        <v>27947.43</v>
      </c>
      <c r="I42" s="66">
        <f>H42/$I$9/12</f>
        <v>0.18720730678027411</v>
      </c>
    </row>
    <row r="43" spans="1:9" s="67" customFormat="1" x14ac:dyDescent="0.25">
      <c r="A43" s="22"/>
      <c r="B43" s="61" t="s">
        <v>67</v>
      </c>
      <c r="C43" s="135">
        <v>18</v>
      </c>
      <c r="D43" s="122"/>
      <c r="E43" s="62" t="s">
        <v>8</v>
      </c>
      <c r="F43" s="63">
        <v>0.217</v>
      </c>
      <c r="G43" s="74">
        <v>2413</v>
      </c>
      <c r="H43" s="65">
        <f t="shared" si="4"/>
        <v>9425.1779999999999</v>
      </c>
      <c r="I43" s="66">
        <f t="shared" ref="I43:I48" si="5">H43/$I$9/12</f>
        <v>6.3135042803745836E-2</v>
      </c>
    </row>
    <row r="44" spans="1:9" s="67" customFormat="1" x14ac:dyDescent="0.25">
      <c r="A44" s="77"/>
      <c r="B44" s="61" t="s">
        <v>101</v>
      </c>
      <c r="C44" s="130">
        <v>90</v>
      </c>
      <c r="D44" s="122"/>
      <c r="E44" s="92" t="s">
        <v>16</v>
      </c>
      <c r="F44" s="30">
        <v>5.0880000000000001</v>
      </c>
      <c r="G44" s="76">
        <v>27</v>
      </c>
      <c r="H44" s="19">
        <f t="shared" si="4"/>
        <v>12363.84</v>
      </c>
      <c r="I44" s="66">
        <f t="shared" si="5"/>
        <v>8.2819822354406977E-2</v>
      </c>
    </row>
    <row r="45" spans="1:9" s="67" customFormat="1" x14ac:dyDescent="0.25">
      <c r="A45" s="77"/>
      <c r="B45" s="61" t="s">
        <v>68</v>
      </c>
      <c r="C45" s="130">
        <v>54</v>
      </c>
      <c r="D45" s="122"/>
      <c r="E45" s="92" t="s">
        <v>8</v>
      </c>
      <c r="F45" s="30">
        <v>0.161</v>
      </c>
      <c r="G45" s="76">
        <v>750</v>
      </c>
      <c r="H45" s="19">
        <f t="shared" si="4"/>
        <v>6520.5000000000009</v>
      </c>
      <c r="I45" s="66">
        <f t="shared" si="5"/>
        <v>4.3677906836541942E-2</v>
      </c>
    </row>
    <row r="46" spans="1:9" s="67" customFormat="1" x14ac:dyDescent="0.25">
      <c r="A46" s="77"/>
      <c r="B46" s="61" t="s">
        <v>26</v>
      </c>
      <c r="C46" s="130">
        <v>6</v>
      </c>
      <c r="D46" s="122"/>
      <c r="E46" s="92" t="s">
        <v>8</v>
      </c>
      <c r="F46" s="30">
        <v>0.41199999999999998</v>
      </c>
      <c r="G46" s="76">
        <v>4265.63</v>
      </c>
      <c r="H46" s="19">
        <f t="shared" si="4"/>
        <v>10544.637360000001</v>
      </c>
      <c r="I46" s="66">
        <f t="shared" si="5"/>
        <v>7.0633799284594678E-2</v>
      </c>
    </row>
    <row r="47" spans="1:9" s="67" customFormat="1" x14ac:dyDescent="0.25">
      <c r="A47" s="77"/>
      <c r="B47" s="61" t="s">
        <v>69</v>
      </c>
      <c r="C47" s="130">
        <v>6</v>
      </c>
      <c r="D47" s="122"/>
      <c r="E47" s="92" t="s">
        <v>8</v>
      </c>
      <c r="F47" s="30">
        <v>1.407</v>
      </c>
      <c r="G47" s="76">
        <v>4265.63</v>
      </c>
      <c r="H47" s="19">
        <f t="shared" si="4"/>
        <v>36010.44846</v>
      </c>
      <c r="I47" s="66">
        <f t="shared" si="5"/>
        <v>0.24121785338209878</v>
      </c>
    </row>
    <row r="48" spans="1:9" s="67" customFormat="1" x14ac:dyDescent="0.25">
      <c r="A48" s="77"/>
      <c r="B48" s="61" t="s">
        <v>102</v>
      </c>
      <c r="C48" s="130">
        <v>2</v>
      </c>
      <c r="D48" s="122"/>
      <c r="E48" s="92" t="s">
        <v>8</v>
      </c>
      <c r="F48" s="30">
        <v>0.16900000000000001</v>
      </c>
      <c r="G48" s="76">
        <v>4655</v>
      </c>
      <c r="H48" s="19">
        <f t="shared" si="4"/>
        <v>1573.39</v>
      </c>
      <c r="I48" s="66">
        <f t="shared" si="5"/>
        <v>1.0539434374288279E-2</v>
      </c>
    </row>
    <row r="49" spans="1:9" s="67" customFormat="1" ht="21.75" customHeight="1" x14ac:dyDescent="0.25">
      <c r="A49" s="77"/>
      <c r="B49" s="61" t="s">
        <v>27</v>
      </c>
      <c r="C49" s="130">
        <v>54</v>
      </c>
      <c r="D49" s="122"/>
      <c r="E49" s="92" t="s">
        <v>8</v>
      </c>
      <c r="F49" s="30">
        <v>0.32600000000000001</v>
      </c>
      <c r="G49" s="31">
        <v>66.209999999999994</v>
      </c>
      <c r="H49" s="19">
        <f t="shared" si="4"/>
        <v>1165.5608399999999</v>
      </c>
      <c r="I49" s="20">
        <f>H49/12/I9</f>
        <v>7.8075696314456808E-3</v>
      </c>
    </row>
    <row r="50" spans="1:9" ht="21.75" customHeight="1" x14ac:dyDescent="0.25">
      <c r="A50" s="77"/>
      <c r="B50" s="52" t="s">
        <v>70</v>
      </c>
      <c r="C50" s="134"/>
      <c r="D50" s="122"/>
      <c r="E50" s="32"/>
      <c r="F50" s="25"/>
      <c r="G50" s="33"/>
      <c r="H50" s="27"/>
      <c r="I50" s="28">
        <f>SUM(I51:I57)</f>
        <v>5.5433609775866461</v>
      </c>
    </row>
    <row r="51" spans="1:9" s="67" customFormat="1" ht="21.75" customHeight="1" x14ac:dyDescent="0.25">
      <c r="A51" s="77"/>
      <c r="B51" s="61" t="s">
        <v>71</v>
      </c>
      <c r="C51" s="130">
        <v>5</v>
      </c>
      <c r="D51" s="122"/>
      <c r="E51" s="92" t="s">
        <v>16</v>
      </c>
      <c r="F51" s="30">
        <v>15.439</v>
      </c>
      <c r="G51" s="31">
        <v>120</v>
      </c>
      <c r="H51" s="19">
        <f t="shared" ref="H51:H57" si="6">C51*F51*G51</f>
        <v>9263.4</v>
      </c>
      <c r="I51" s="20">
        <f>H51/12/I9</f>
        <v>6.2051364494996174E-2</v>
      </c>
    </row>
    <row r="52" spans="1:9" s="67" customFormat="1" ht="21.75" customHeight="1" x14ac:dyDescent="0.25">
      <c r="A52" s="77"/>
      <c r="B52" s="61" t="s">
        <v>72</v>
      </c>
      <c r="C52" s="130">
        <v>55</v>
      </c>
      <c r="D52" s="122"/>
      <c r="E52" s="92" t="s">
        <v>8</v>
      </c>
      <c r="F52" s="30">
        <v>5.63</v>
      </c>
      <c r="G52" s="31">
        <v>1960</v>
      </c>
      <c r="H52" s="19">
        <f t="shared" si="6"/>
        <v>606914</v>
      </c>
      <c r="I52" s="20">
        <f>H52/12/I9</f>
        <v>4.0654448508232521</v>
      </c>
    </row>
    <row r="53" spans="1:9" s="67" customFormat="1" ht="21.75" customHeight="1" x14ac:dyDescent="0.25">
      <c r="A53" s="77"/>
      <c r="B53" s="61" t="s">
        <v>28</v>
      </c>
      <c r="C53" s="130">
        <v>8</v>
      </c>
      <c r="D53" s="122"/>
      <c r="E53" s="92" t="s">
        <v>8</v>
      </c>
      <c r="F53" s="30">
        <v>5.6319999999999997</v>
      </c>
      <c r="G53" s="31">
        <v>1960</v>
      </c>
      <c r="H53" s="19">
        <f t="shared" si="6"/>
        <v>88309.759999999995</v>
      </c>
      <c r="I53" s="20">
        <f>H53/12/I9</f>
        <v>0.59154749943062312</v>
      </c>
    </row>
    <row r="54" spans="1:9" s="67" customFormat="1" ht="21.75" customHeight="1" x14ac:dyDescent="0.25">
      <c r="A54" s="77"/>
      <c r="B54" s="61" t="s">
        <v>73</v>
      </c>
      <c r="C54" s="130">
        <v>55</v>
      </c>
      <c r="D54" s="122"/>
      <c r="E54" s="92" t="s">
        <v>8</v>
      </c>
      <c r="F54" s="30">
        <v>1.798</v>
      </c>
      <c r="G54" s="31">
        <v>816.21</v>
      </c>
      <c r="H54" s="19">
        <f t="shared" si="6"/>
        <v>80715.006900000008</v>
      </c>
      <c r="I54" s="20">
        <f>H54/12/I9</f>
        <v>0.54067365258631095</v>
      </c>
    </row>
    <row r="55" spans="1:9" s="67" customFormat="1" ht="21.75" customHeight="1" x14ac:dyDescent="0.25">
      <c r="A55" s="77"/>
      <c r="B55" s="61" t="s">
        <v>74</v>
      </c>
      <c r="C55" s="130">
        <v>18</v>
      </c>
      <c r="D55" s="122"/>
      <c r="E55" s="92" t="s">
        <v>8</v>
      </c>
      <c r="F55" s="30">
        <v>0.36399999999999999</v>
      </c>
      <c r="G55" s="31">
        <v>1960</v>
      </c>
      <c r="H55" s="19">
        <f t="shared" si="6"/>
        <v>12841.92</v>
      </c>
      <c r="I55" s="20">
        <f>H55/12/I9</f>
        <v>8.6022265986093818E-2</v>
      </c>
    </row>
    <row r="56" spans="1:9" s="67" customFormat="1" ht="21.75" customHeight="1" x14ac:dyDescent="0.25">
      <c r="A56" s="77"/>
      <c r="B56" s="61" t="s">
        <v>75</v>
      </c>
      <c r="C56" s="130">
        <v>55</v>
      </c>
      <c r="D56" s="122"/>
      <c r="E56" s="92" t="s">
        <v>8</v>
      </c>
      <c r="F56" s="30">
        <v>5.08</v>
      </c>
      <c r="G56" s="31">
        <v>27</v>
      </c>
      <c r="H56" s="19">
        <f t="shared" si="6"/>
        <v>7543.7999999999993</v>
      </c>
      <c r="I56" s="20">
        <f>H56/12/I9</f>
        <v>5.053253486596198E-2</v>
      </c>
    </row>
    <row r="57" spans="1:9" s="67" customFormat="1" ht="21.75" customHeight="1" x14ac:dyDescent="0.25">
      <c r="A57" s="77"/>
      <c r="B57" s="61" t="s">
        <v>76</v>
      </c>
      <c r="C57" s="130">
        <v>14</v>
      </c>
      <c r="D57" s="122"/>
      <c r="E57" s="92" t="s">
        <v>8</v>
      </c>
      <c r="F57" s="30">
        <v>0.65</v>
      </c>
      <c r="G57" s="31">
        <v>2413</v>
      </c>
      <c r="H57" s="19">
        <f t="shared" si="6"/>
        <v>21958.3</v>
      </c>
      <c r="I57" s="20">
        <f>H57/12/I9</f>
        <v>0.14708880939940785</v>
      </c>
    </row>
    <row r="58" spans="1:9" ht="35.25" customHeight="1" x14ac:dyDescent="0.25">
      <c r="A58" s="79" t="s">
        <v>29</v>
      </c>
      <c r="B58" s="47" t="s">
        <v>108</v>
      </c>
      <c r="C58" s="96"/>
      <c r="D58" s="53"/>
      <c r="E58" s="34"/>
      <c r="F58" s="34"/>
      <c r="G58" s="35"/>
      <c r="H58" s="35"/>
      <c r="I58" s="18">
        <f>SUM(I59:I60)</f>
        <v>4.88</v>
      </c>
    </row>
    <row r="59" spans="1:9" ht="42.75" customHeight="1" x14ac:dyDescent="0.25">
      <c r="A59" s="79"/>
      <c r="B59" s="45" t="s">
        <v>105</v>
      </c>
      <c r="C59" s="131" t="s">
        <v>106</v>
      </c>
      <c r="D59" s="132"/>
      <c r="E59" s="92" t="s">
        <v>31</v>
      </c>
      <c r="F59" s="30">
        <v>522.5</v>
      </c>
      <c r="G59" s="31">
        <v>1080</v>
      </c>
      <c r="H59" s="19">
        <v>564301.07999999996</v>
      </c>
      <c r="I59" s="20">
        <f>H59/12/I9</f>
        <v>3.78</v>
      </c>
    </row>
    <row r="60" spans="1:9" ht="22.5" customHeight="1" x14ac:dyDescent="0.25">
      <c r="A60" s="77"/>
      <c r="B60" s="57" t="s">
        <v>107</v>
      </c>
      <c r="C60" s="131" t="s">
        <v>106</v>
      </c>
      <c r="D60" s="132"/>
      <c r="E60" s="92" t="s">
        <v>31</v>
      </c>
      <c r="F60" s="30">
        <v>304.10000000000002</v>
      </c>
      <c r="G60" s="31">
        <v>540</v>
      </c>
      <c r="H60" s="19">
        <v>164214.6</v>
      </c>
      <c r="I60" s="20">
        <v>1.1000000000000001</v>
      </c>
    </row>
    <row r="61" spans="1:9" ht="27.75" customHeight="1" x14ac:dyDescent="0.25">
      <c r="A61" s="77" t="s">
        <v>30</v>
      </c>
      <c r="B61" s="47" t="s">
        <v>110</v>
      </c>
      <c r="C61" s="96"/>
      <c r="D61" s="53"/>
      <c r="E61" s="34"/>
      <c r="F61" s="34"/>
      <c r="G61" s="35"/>
      <c r="H61" s="35"/>
      <c r="I61" s="18">
        <f>SUM(I62:I65)</f>
        <v>0.16216322397178218</v>
      </c>
    </row>
    <row r="62" spans="1:9" s="67" customFormat="1" ht="21.75" customHeight="1" x14ac:dyDescent="0.25">
      <c r="A62" s="77"/>
      <c r="B62" s="61" t="s">
        <v>88</v>
      </c>
      <c r="C62" s="121">
        <v>12</v>
      </c>
      <c r="D62" s="122"/>
      <c r="E62" s="68" t="s">
        <v>16</v>
      </c>
      <c r="F62" s="71">
        <f>[5]работы!$Q$15</f>
        <v>103.32398928046831</v>
      </c>
      <c r="G62" s="68">
        <v>6</v>
      </c>
      <c r="H62" s="65">
        <f>C62*F62*G62</f>
        <v>7439.3272281937188</v>
      </c>
      <c r="I62" s="66">
        <f>H62/$I$9/12</f>
        <v>4.9832718595137653E-2</v>
      </c>
    </row>
    <row r="63" spans="1:9" s="67" customFormat="1" ht="21.75" customHeight="1" x14ac:dyDescent="0.25">
      <c r="A63" s="77"/>
      <c r="B63" s="61" t="s">
        <v>89</v>
      </c>
      <c r="C63" s="121">
        <v>2</v>
      </c>
      <c r="D63" s="122"/>
      <c r="E63" s="68" t="s">
        <v>16</v>
      </c>
      <c r="F63" s="71">
        <f>[5]работы!$S$15</f>
        <v>243.11526889521954</v>
      </c>
      <c r="G63" s="68">
        <v>6</v>
      </c>
      <c r="H63" s="65">
        <f>C63*F63*G63</f>
        <v>2917.3832267426346</v>
      </c>
      <c r="I63" s="66">
        <f>H63/$I$9/12</f>
        <v>1.9542242586328487E-2</v>
      </c>
    </row>
    <row r="64" spans="1:9" s="67" customFormat="1" ht="21.75" customHeight="1" x14ac:dyDescent="0.25">
      <c r="A64" s="77"/>
      <c r="B64" s="61" t="s">
        <v>90</v>
      </c>
      <c r="C64" s="121">
        <v>0.25</v>
      </c>
      <c r="D64" s="122"/>
      <c r="E64" s="68" t="s">
        <v>16</v>
      </c>
      <c r="F64" s="71">
        <f>[5]работы!$U$15</f>
        <v>303.89408611902445</v>
      </c>
      <c r="G64" s="68">
        <v>6</v>
      </c>
      <c r="H64" s="65">
        <f>C64*F64*G64</f>
        <v>455.84112917853668</v>
      </c>
      <c r="I64" s="66">
        <f>H64/$I$9/12</f>
        <v>3.0534754041138261E-3</v>
      </c>
    </row>
    <row r="65" spans="1:9" s="67" customFormat="1" x14ac:dyDescent="0.25">
      <c r="A65" s="77"/>
      <c r="B65" s="61" t="s">
        <v>20</v>
      </c>
      <c r="C65" s="121">
        <v>1</v>
      </c>
      <c r="D65" s="122"/>
      <c r="E65" s="68" t="s">
        <v>11</v>
      </c>
      <c r="F65" s="71">
        <f>[6]работы!$O$14</f>
        <v>1488.4608299707315</v>
      </c>
      <c r="G65" s="68">
        <v>9</v>
      </c>
      <c r="H65" s="65">
        <f>C65*F65*G65</f>
        <v>13396.147469736585</v>
      </c>
      <c r="I65" s="66">
        <f>H65/$I$9/12</f>
        <v>8.9734787386202219E-2</v>
      </c>
    </row>
    <row r="66" spans="1:9" x14ac:dyDescent="0.25">
      <c r="A66" s="21" t="s">
        <v>32</v>
      </c>
      <c r="B66" s="49" t="s">
        <v>77</v>
      </c>
      <c r="C66" s="94"/>
      <c r="D66" s="44"/>
      <c r="E66" s="11"/>
      <c r="F66" s="11"/>
      <c r="G66" s="11"/>
      <c r="H66" s="11"/>
      <c r="I66" s="14">
        <f>I67</f>
        <v>3.0143482978979945E-2</v>
      </c>
    </row>
    <row r="67" spans="1:9" ht="25.5" x14ac:dyDescent="0.25">
      <c r="A67" s="80"/>
      <c r="B67" s="45" t="s">
        <v>109</v>
      </c>
      <c r="C67" s="123">
        <v>2</v>
      </c>
      <c r="D67" s="122"/>
      <c r="E67" s="30" t="s">
        <v>11</v>
      </c>
      <c r="F67" s="30">
        <v>250</v>
      </c>
      <c r="G67" s="30">
        <v>9</v>
      </c>
      <c r="H67" s="30">
        <f>C67*F67*G67</f>
        <v>4500</v>
      </c>
      <c r="I67" s="20">
        <f>H67/12/I9</f>
        <v>3.0143482978979945E-2</v>
      </c>
    </row>
    <row r="68" spans="1:9" x14ac:dyDescent="0.25">
      <c r="A68" s="22" t="s">
        <v>111</v>
      </c>
      <c r="B68" s="49" t="s">
        <v>78</v>
      </c>
      <c r="C68" s="94"/>
      <c r="D68" s="44"/>
      <c r="E68" s="11"/>
      <c r="F68" s="11"/>
      <c r="G68" s="11"/>
      <c r="H68" s="11"/>
      <c r="I68" s="14">
        <f>I69</f>
        <v>2.1703307744865561</v>
      </c>
    </row>
    <row r="69" spans="1:9" x14ac:dyDescent="0.25">
      <c r="A69" s="77"/>
      <c r="B69" s="54" t="s">
        <v>79</v>
      </c>
      <c r="C69" s="124">
        <v>12</v>
      </c>
      <c r="D69" s="125"/>
      <c r="E69" s="117" t="s">
        <v>11</v>
      </c>
      <c r="F69" s="117">
        <v>3000</v>
      </c>
      <c r="G69" s="117">
        <v>9</v>
      </c>
      <c r="H69" s="117">
        <f>C69*F69*G69</f>
        <v>324000</v>
      </c>
      <c r="I69" s="117">
        <f>H69/I9/12</f>
        <v>2.1703307744865561</v>
      </c>
    </row>
    <row r="70" spans="1:9" ht="25.5" x14ac:dyDescent="0.25">
      <c r="A70" s="88"/>
      <c r="B70" s="54" t="s">
        <v>80</v>
      </c>
      <c r="C70" s="126"/>
      <c r="D70" s="127"/>
      <c r="E70" s="118"/>
      <c r="F70" s="118"/>
      <c r="G70" s="118"/>
      <c r="H70" s="118"/>
      <c r="I70" s="118"/>
    </row>
    <row r="71" spans="1:9" x14ac:dyDescent="0.25">
      <c r="A71" s="22"/>
      <c r="B71" s="45" t="s">
        <v>81</v>
      </c>
      <c r="C71" s="128"/>
      <c r="D71" s="129"/>
      <c r="E71" s="118"/>
      <c r="F71" s="118"/>
      <c r="G71" s="118"/>
      <c r="H71" s="118"/>
      <c r="I71" s="118"/>
    </row>
    <row r="72" spans="1:9" hidden="1" x14ac:dyDescent="0.25">
      <c r="A72" s="84"/>
      <c r="B72" s="85"/>
      <c r="C72" s="86"/>
      <c r="D72" s="86"/>
      <c r="E72" s="86"/>
      <c r="F72" s="86"/>
      <c r="G72" s="86"/>
      <c r="H72" s="101"/>
      <c r="I72" s="144">
        <f>I68+I66+I31+I12+I10</f>
        <v>22.827338419685297</v>
      </c>
    </row>
    <row r="73" spans="1:9" ht="21.75" customHeight="1" x14ac:dyDescent="0.25">
      <c r="A73" s="111" t="s">
        <v>33</v>
      </c>
      <c r="B73" s="112"/>
      <c r="C73" s="112"/>
      <c r="D73" s="112"/>
      <c r="E73" s="112"/>
      <c r="F73" s="112"/>
      <c r="G73" s="112"/>
      <c r="H73" s="113"/>
      <c r="I73" s="59">
        <v>22.83</v>
      </c>
    </row>
    <row r="74" spans="1:9" ht="18.75" customHeight="1" x14ac:dyDescent="0.25">
      <c r="A74" s="139" t="s">
        <v>34</v>
      </c>
      <c r="B74" s="140"/>
      <c r="C74" s="38">
        <f>I74+I75</f>
        <v>290112.45999999996</v>
      </c>
      <c r="D74" s="97"/>
      <c r="E74" s="109" t="s">
        <v>35</v>
      </c>
      <c r="F74" s="141"/>
      <c r="G74" s="141"/>
      <c r="H74" s="122"/>
      <c r="I74" s="38">
        <f>I73*I9</f>
        <v>284016.61499999999</v>
      </c>
    </row>
    <row r="75" spans="1:9" ht="22.5" customHeight="1" x14ac:dyDescent="0.25">
      <c r="A75" s="142" t="s">
        <v>36</v>
      </c>
      <c r="B75" s="142"/>
      <c r="C75" s="142"/>
      <c r="D75" s="142"/>
      <c r="E75" s="142"/>
      <c r="F75" s="142"/>
      <c r="G75" s="142"/>
      <c r="H75" s="142"/>
      <c r="I75" s="38">
        <f>I76*I9</f>
        <v>6095.8450000000003</v>
      </c>
    </row>
    <row r="76" spans="1:9" ht="21" customHeight="1" x14ac:dyDescent="0.25">
      <c r="A76" s="142" t="s">
        <v>117</v>
      </c>
      <c r="B76" s="143"/>
      <c r="C76" s="143"/>
      <c r="D76" s="143"/>
      <c r="E76" s="143"/>
      <c r="F76" s="143"/>
      <c r="G76" s="143"/>
      <c r="H76" s="143"/>
      <c r="I76" s="100">
        <v>0.49</v>
      </c>
    </row>
    <row r="77" spans="1:9" ht="24" customHeight="1" x14ac:dyDescent="0.25">
      <c r="H77" s="38" t="s">
        <v>118</v>
      </c>
      <c r="I77" s="100">
        <f>I73+I76</f>
        <v>23.319999999999997</v>
      </c>
    </row>
    <row r="78" spans="1:9" ht="45" customHeight="1" x14ac:dyDescent="0.4">
      <c r="A78" s="39" t="s">
        <v>37</v>
      </c>
      <c r="B78" s="107" t="s">
        <v>38</v>
      </c>
      <c r="C78" s="107"/>
      <c r="D78" s="107"/>
      <c r="E78" s="107"/>
      <c r="F78" s="107"/>
    </row>
    <row r="79" spans="1:9" x14ac:dyDescent="0.25">
      <c r="A79" s="40"/>
      <c r="B79" s="40"/>
      <c r="C79" s="40"/>
      <c r="D79" s="40"/>
      <c r="E79" s="40"/>
      <c r="F79" s="40"/>
    </row>
    <row r="80" spans="1:9" ht="15.75" x14ac:dyDescent="0.25">
      <c r="A80" s="40"/>
      <c r="B80" s="41" t="s">
        <v>39</v>
      </c>
      <c r="C80" s="40"/>
      <c r="D80" s="40"/>
      <c r="E80" s="40"/>
      <c r="F80" s="40"/>
    </row>
    <row r="81" spans="1:6" ht="15.75" x14ac:dyDescent="0.25">
      <c r="A81" s="40"/>
      <c r="B81" s="42" t="s">
        <v>40</v>
      </c>
      <c r="C81" s="98"/>
      <c r="D81" s="40"/>
      <c r="E81" s="40"/>
      <c r="F81" s="40"/>
    </row>
    <row r="82" spans="1:6" ht="15.75" x14ac:dyDescent="0.25">
      <c r="A82" s="40"/>
      <c r="B82" s="42" t="s">
        <v>41</v>
      </c>
      <c r="C82" s="98"/>
      <c r="D82" s="40"/>
      <c r="E82" s="40"/>
      <c r="F82" s="40"/>
    </row>
    <row r="83" spans="1:6" ht="15.75" x14ac:dyDescent="0.25">
      <c r="A83" s="40"/>
      <c r="B83" s="42" t="s">
        <v>42</v>
      </c>
      <c r="C83" s="98"/>
      <c r="D83" s="40"/>
      <c r="E83" s="40"/>
      <c r="F83" s="40"/>
    </row>
    <row r="84" spans="1:6" ht="15.75" x14ac:dyDescent="0.25">
      <c r="A84" s="40"/>
      <c r="B84" s="43" t="s">
        <v>43</v>
      </c>
      <c r="C84" s="99"/>
      <c r="D84" s="40"/>
      <c r="E84" s="40"/>
      <c r="F84" s="40"/>
    </row>
    <row r="85" spans="1:6" ht="15.75" x14ac:dyDescent="0.25">
      <c r="A85" s="40"/>
      <c r="B85" s="43" t="s">
        <v>44</v>
      </c>
      <c r="C85" s="99"/>
      <c r="D85" s="40"/>
      <c r="E85" s="40"/>
      <c r="F85" s="40"/>
    </row>
    <row r="86" spans="1:6" ht="15.75" x14ac:dyDescent="0.25">
      <c r="A86" s="40"/>
      <c r="B86" s="43" t="s">
        <v>45</v>
      </c>
      <c r="C86" s="99"/>
      <c r="D86" s="40"/>
      <c r="E86" s="40"/>
      <c r="F86" s="40"/>
    </row>
    <row r="87" spans="1:6" ht="15.75" x14ac:dyDescent="0.25">
      <c r="A87" s="40"/>
      <c r="B87" s="43" t="s">
        <v>46</v>
      </c>
      <c r="C87" s="99"/>
      <c r="D87" s="40"/>
      <c r="E87" s="40"/>
      <c r="F87" s="40"/>
    </row>
  </sheetData>
  <mergeCells count="62">
    <mergeCell ref="B78:F78"/>
    <mergeCell ref="I69:I71"/>
    <mergeCell ref="A73:H73"/>
    <mergeCell ref="A74:B74"/>
    <mergeCell ref="E74:H74"/>
    <mergeCell ref="A75:H75"/>
    <mergeCell ref="A76:H76"/>
    <mergeCell ref="G69:G71"/>
    <mergeCell ref="H69:H71"/>
    <mergeCell ref="F69:F71"/>
    <mergeCell ref="C50:D50"/>
    <mergeCell ref="C51:D51"/>
    <mergeCell ref="C52:D52"/>
    <mergeCell ref="C53:D53"/>
    <mergeCell ref="C54:D54"/>
    <mergeCell ref="G1:I1"/>
    <mergeCell ref="D2:I5"/>
    <mergeCell ref="A6:I6"/>
    <mergeCell ref="C8:D8"/>
    <mergeCell ref="C9:D9"/>
    <mergeCell ref="C11:D11"/>
    <mergeCell ref="C14:D14"/>
    <mergeCell ref="C15:D15"/>
    <mergeCell ref="C16:D16"/>
    <mergeCell ref="C18:D18"/>
    <mergeCell ref="C20:D20"/>
    <mergeCell ref="C27:D27"/>
    <mergeCell ref="C28:D28"/>
    <mergeCell ref="C30:D30"/>
    <mergeCell ref="C33:D33"/>
    <mergeCell ref="C21:D21"/>
    <mergeCell ref="C22:D22"/>
    <mergeCell ref="C23:D23"/>
    <mergeCell ref="C25:D25"/>
    <mergeCell ref="C26:D26"/>
    <mergeCell ref="C34:D34"/>
    <mergeCell ref="C35:D35"/>
    <mergeCell ref="C36:D36"/>
    <mergeCell ref="C37:D37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5:D55"/>
    <mergeCell ref="C56:D56"/>
    <mergeCell ref="C57:D57"/>
    <mergeCell ref="C59:D59"/>
    <mergeCell ref="C60:D60"/>
    <mergeCell ref="C62:D62"/>
    <mergeCell ref="C63:D63"/>
    <mergeCell ref="C64:D64"/>
    <mergeCell ref="E69:E71"/>
    <mergeCell ref="C65:D65"/>
    <mergeCell ref="C67:D67"/>
    <mergeCell ref="C69:D71"/>
  </mergeCells>
  <hyperlinks>
    <hyperlink ref="B87" r:id="rId1" display="../../../Temp/Договор страхования_Имущество.doc"/>
  </hyperlinks>
  <pageMargins left="0.7" right="0.7" top="0.75" bottom="0.75" header="0.3" footer="0.3"/>
  <pageSetup paperSize="9"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платы всего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2018-08-06T15:49:58Z</dcterms:modified>
</cp:coreProperties>
</file>